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950" activeTab="0"/>
  </bookViews>
  <sheets>
    <sheet name="Смета 2019" sheetId="1" r:id="rId1"/>
  </sheets>
  <definedNames/>
  <calcPr fullCalcOnLoad="1"/>
</workbook>
</file>

<file path=xl/sharedStrings.xml><?xml version="1.0" encoding="utf-8"?>
<sst xmlns="http://schemas.openxmlformats.org/spreadsheetml/2006/main" count="221" uniqueCount="193">
  <si>
    <t>Натуральные показатели</t>
  </si>
  <si>
    <t>Площадь жилых помещений</t>
  </si>
  <si>
    <t>Количество лифтов</t>
  </si>
  <si>
    <t>Количество проживающих</t>
  </si>
  <si>
    <t>№  п/п</t>
  </si>
  <si>
    <t>Статьи затрат</t>
  </si>
  <si>
    <t>СОДЕРЖАНИЕ ЖИЛЬЯ, ВСЕГО</t>
  </si>
  <si>
    <t>I</t>
  </si>
  <si>
    <t>Расходы, связанные с содержанием общего имущества (ОИ), всего</t>
  </si>
  <si>
    <t>1</t>
  </si>
  <si>
    <t>Расходы, связанные с техобслуживанием общего имущества МКД, всего</t>
  </si>
  <si>
    <t>1.1</t>
  </si>
  <si>
    <t>Проведение весеннего и осеннего технических осмотров ОИ, выявление неисправностей</t>
  </si>
  <si>
    <t>1.2</t>
  </si>
  <si>
    <t>Обслуживание несущих ограждающих конструкций, всего</t>
  </si>
  <si>
    <t>1.3</t>
  </si>
  <si>
    <t>Обслуживание внутридомовых инженерных систем водоснабжения, водоотведения, отопления, всего</t>
  </si>
  <si>
    <t>1.4</t>
  </si>
  <si>
    <t>Обслуживание внутридомовых инженерных систем электроснабжения, всего</t>
  </si>
  <si>
    <t>1.5</t>
  </si>
  <si>
    <t>Аварийно-техническое обслуживание (ликвидация засоров ВДС, водоотведения)</t>
  </si>
  <si>
    <t>2</t>
  </si>
  <si>
    <t>Расходы, связанные с санитарным содержанием общего имущества МКД, всего</t>
  </si>
  <si>
    <t>2.1</t>
  </si>
  <si>
    <t>Санитарно-эпидемическая обработка (дезинсекция, дератизация)</t>
  </si>
  <si>
    <t>2.2</t>
  </si>
  <si>
    <t>2.3</t>
  </si>
  <si>
    <t>Уборка мест общего пользования, всего</t>
  </si>
  <si>
    <t>2.4</t>
  </si>
  <si>
    <t>Уборка придомового земельного участка, всего</t>
  </si>
  <si>
    <t>Накопление и вывоз ртутьсодержащих ламп</t>
  </si>
  <si>
    <t>3</t>
  </si>
  <si>
    <t>Содержание и обслуживание лифтов</t>
  </si>
  <si>
    <t>4</t>
  </si>
  <si>
    <t>Обслуживание мусоропроводов, всего</t>
  </si>
  <si>
    <t>5</t>
  </si>
  <si>
    <t>Обеспечение пожаробезопасности в доме</t>
  </si>
  <si>
    <t>6</t>
  </si>
  <si>
    <t>Мероприятия по энергосбережению и повышению энергетической эффективности, всего</t>
  </si>
  <si>
    <t>7</t>
  </si>
  <si>
    <t>Видеонаблюдение</t>
  </si>
  <si>
    <t>8</t>
  </si>
  <si>
    <t>Прочие</t>
  </si>
  <si>
    <t>9</t>
  </si>
  <si>
    <t>Расходы, связанные с благоустройством мест общего пользования и на придомовом участке, мероприятия по обеспечению сохранности общего имущества, безопасности и удобства проживания в доме, всего</t>
  </si>
  <si>
    <t>9.1</t>
  </si>
  <si>
    <t>устройство дорожек, проездов, парковок, ограждений</t>
  </si>
  <si>
    <t>9.2</t>
  </si>
  <si>
    <t>устройство детских, спортивных, хозяйственных площадок, мест отдыха</t>
  </si>
  <si>
    <t>9.3</t>
  </si>
  <si>
    <t>Озеленение и уход за зелеными насаждениями</t>
  </si>
  <si>
    <t>II</t>
  </si>
  <si>
    <t>Расходы, связанные с управлением МКД, всего</t>
  </si>
  <si>
    <t>Делопроизводственный процесс, всего</t>
  </si>
  <si>
    <t>Подготовка и проведение общих собраний</t>
  </si>
  <si>
    <t>Ведение претензионной работы в отношении неплательщиков, представительство в суде</t>
  </si>
  <si>
    <t>Вознаграждение правлению, всего</t>
  </si>
  <si>
    <t>10</t>
  </si>
  <si>
    <t>Обеспечение регистрационного учета граждан, всего</t>
  </si>
  <si>
    <t>11</t>
  </si>
  <si>
    <t>12</t>
  </si>
  <si>
    <t>Расходы, связанные с начислением и оплатой платежей гражданами, всего</t>
  </si>
  <si>
    <t>13</t>
  </si>
  <si>
    <t>Выплата пеней и штрафов</t>
  </si>
  <si>
    <t>14</t>
  </si>
  <si>
    <t>Налоги на доходы от хозяйственной деятельности</t>
  </si>
  <si>
    <t>15</t>
  </si>
  <si>
    <t>Телефон</t>
  </si>
  <si>
    <t>16</t>
  </si>
  <si>
    <t>Канцтовары и почтовые расходы</t>
  </si>
  <si>
    <t>17</t>
  </si>
  <si>
    <t>Приобретение оргтехники</t>
  </si>
  <si>
    <t>18</t>
  </si>
  <si>
    <t>Содержание и ремонт оргтехники</t>
  </si>
  <si>
    <t>19</t>
  </si>
  <si>
    <t>Программное обеспечение</t>
  </si>
  <si>
    <t>20</t>
  </si>
  <si>
    <t>Тех.литература, бланки</t>
  </si>
  <si>
    <t>Членские взносы в ЛИГУ</t>
  </si>
  <si>
    <t>Управленческие и юридические расходы</t>
  </si>
  <si>
    <t>Содержание помещения правления, всего</t>
  </si>
  <si>
    <t xml:space="preserve">Оплата транспорта </t>
  </si>
  <si>
    <t>Обучение</t>
  </si>
  <si>
    <t>IV</t>
  </si>
  <si>
    <t>Текущий ремонт</t>
  </si>
  <si>
    <t>Ремонт межпанельных швов</t>
  </si>
  <si>
    <t>членов ТСЖ "Родина"</t>
  </si>
  <si>
    <t>Председатель правления</t>
  </si>
  <si>
    <t>Содержание жилья</t>
  </si>
  <si>
    <t>Доходы за счет аренды ОИ МКД</t>
  </si>
  <si>
    <t>ТЕКУЩИЙ РЕМОНТ И БЛАГОУСТРОЙСТВО, ВСЕГО</t>
  </si>
  <si>
    <t>ДОХОДЫ</t>
  </si>
  <si>
    <t>РАСХОДЫ</t>
  </si>
  <si>
    <t>Раскрытие информации (ГИС ЖКХ)</t>
  </si>
  <si>
    <t>Сумма в месяц</t>
  </si>
  <si>
    <t>Сумма  в год</t>
  </si>
  <si>
    <r>
      <t xml:space="preserve"> ₽/м</t>
    </r>
    <r>
      <rPr>
        <vertAlign val="superscript"/>
        <sz val="11"/>
        <color indexed="8"/>
        <rFont val="Calibri"/>
        <family val="2"/>
      </rPr>
      <t>2</t>
    </r>
  </si>
  <si>
    <t>_____________________ О.И. Ушатова</t>
  </si>
  <si>
    <t xml:space="preserve">                             Утверждена на общем собрании </t>
  </si>
  <si>
    <t>Итого</t>
  </si>
  <si>
    <t>Благоустройство</t>
  </si>
  <si>
    <t>Обслуживание лифтов</t>
  </si>
  <si>
    <t>Услуги банка</t>
  </si>
  <si>
    <t>4% от начисления</t>
  </si>
  <si>
    <t>ГВ на содержание ОИ</t>
  </si>
  <si>
    <t>ХВ на содержание ОИ</t>
  </si>
  <si>
    <t>Отведение сточных вод на содержание ОИ</t>
  </si>
  <si>
    <t>Э/Э на содержание ОИ</t>
  </si>
  <si>
    <t>КОММУНАЛЬНЫЕ РЕСУРСЫ НА СОДЕРЖАНИЕ ОИ</t>
  </si>
  <si>
    <t>УСЛУГИ</t>
  </si>
  <si>
    <t>ИТОГО</t>
  </si>
  <si>
    <t>V</t>
  </si>
  <si>
    <t>VI</t>
  </si>
  <si>
    <t>1.2.4 вентиляция</t>
  </si>
  <si>
    <t>1.3.1 Зарплата сантехника и ответственного за теплохоз-во</t>
  </si>
  <si>
    <t>1.3.2 Отчисления во внебюджетные фонды</t>
  </si>
  <si>
    <t>1.2.1 зарплата мастера по эксплуатации и обслуживанию МКД</t>
  </si>
  <si>
    <t>1.2.2 отчисления во внебюджетные фонды</t>
  </si>
  <si>
    <t>1.2.3 Материалы (замки, ключи…)</t>
  </si>
  <si>
    <t>1.3.3 материалы</t>
  </si>
  <si>
    <t>1.3.5 обслуживание ОПУ</t>
  </si>
  <si>
    <t>1.3.4 инструменты</t>
  </si>
  <si>
    <t>1.3.6 Гидравлические или пневматические испытания на прочность трубопроводов</t>
  </si>
  <si>
    <t>1.3.7 Промывка сетей</t>
  </si>
  <si>
    <t>1.3.8 устранение аварийных ситуаций</t>
  </si>
  <si>
    <t xml:space="preserve">1.4.1 Зарплата электрика и ответственного за электрохозяйство </t>
  </si>
  <si>
    <t>1.4.2 Отчисления во внебюджетные фонды</t>
  </si>
  <si>
    <t>1.4.3 материалы (провод, автоматы и пр.)</t>
  </si>
  <si>
    <t>1.4.4 инструменты и их испытания (диэлектрические перчатки, коврики, посатижи)</t>
  </si>
  <si>
    <t>1.4.5 Замер изоляции</t>
  </si>
  <si>
    <t>1.4.6 обслуживание ОПУ</t>
  </si>
  <si>
    <t>2.2.1 зарплата уборщика подъездов</t>
  </si>
  <si>
    <t>2.2.2 отчисления во внебюджетные фонды</t>
  </si>
  <si>
    <t>2.2.5 помывка машинных отделений лифта и предлифтовых</t>
  </si>
  <si>
    <t>2.2.3 материалы (моющие средства, тряпки, перчатки, Bеники, ведра, щетки, совки, швабры)</t>
  </si>
  <si>
    <t>2.2.4 спецодежда</t>
  </si>
  <si>
    <t>2.3.1 зарплата дворника</t>
  </si>
  <si>
    <t>2.3.2 отчисления во внебюджетные фонды</t>
  </si>
  <si>
    <t>2.3.3. материалы (веники, краска, кисти, перчатки, грабли, лопаты, метлы, скребки, секатор, сучкорез)</t>
  </si>
  <si>
    <t>2.3.5 механизированная уборка снега</t>
  </si>
  <si>
    <t>2.3.4 спецодежда</t>
  </si>
  <si>
    <t>2.4.1 вывоз на объект размещения ртутьсодержащих ламп</t>
  </si>
  <si>
    <t>3.1.тех освидетельствование лифтов</t>
  </si>
  <si>
    <t>3.2 страхование лифтов</t>
  </si>
  <si>
    <t>3.3 материалы для лифтов</t>
  </si>
  <si>
    <t>4.1 зарплата уборщика мусора</t>
  </si>
  <si>
    <t>4.2 отчисления во внебюджетные фонды</t>
  </si>
  <si>
    <t>4.3 материалы (моющие средства, швабры, веники, ведра, тряпки)</t>
  </si>
  <si>
    <t>4.4. спецодежда</t>
  </si>
  <si>
    <t>4.5 Дезинфекция камер внутренней поверхности ствола, клапанов и пр.</t>
  </si>
  <si>
    <t xml:space="preserve">6.1 утепление тамбуров, дверей,перекрытия на чердаке </t>
  </si>
  <si>
    <t>6.2 теплоизоляция труб в подвале</t>
  </si>
  <si>
    <t>6.3 установка доводчиков</t>
  </si>
  <si>
    <t>6.4 замена ламп накаливания на энергосберегающие светильники</t>
  </si>
  <si>
    <t>Капитальный ремонт 2019 год</t>
  </si>
  <si>
    <t>Утвердить расходы на изготовление проектно-сметной документации на капитальный ремонт фасада здания</t>
  </si>
  <si>
    <t>7.1 монтаж видеонаблюдения</t>
  </si>
  <si>
    <t>7.2 техобслуживание</t>
  </si>
  <si>
    <t>9.3.1 прополка цветов</t>
  </si>
  <si>
    <t>9.3.2 кошение травы</t>
  </si>
  <si>
    <t>9.3.3 приобретение рассады цветов, саженцев кустарников и деревьев, семян травы</t>
  </si>
  <si>
    <t>II.1.1 хранение, актуализация, и восстановление технической документации, протоколов общих собраний и собраний правления</t>
  </si>
  <si>
    <t>II.1.2 сбор, обновление и хранение информации о собственниках и проживающих в МКД (ведение Реестра членов ТСЖ и Реестра собственников)</t>
  </si>
  <si>
    <t>II.2.1 аренда помещения</t>
  </si>
  <si>
    <t>II.2.2 копирование материалов и пр.</t>
  </si>
  <si>
    <t>II.2.3 информационные услуги</t>
  </si>
  <si>
    <t>II.4.1 зарплата председателя и зампредседателя правления</t>
  </si>
  <si>
    <t>II.4.2 вознаграждение членам правления (старшим по подъездам)</t>
  </si>
  <si>
    <t>II.4.3 вознаграждение членам ревкомиссии</t>
  </si>
  <si>
    <t>II.4.4 вознаграждение счетной комиссии</t>
  </si>
  <si>
    <t>II.4.5 Отчисления во внебюджетные фонды</t>
  </si>
  <si>
    <t>II.5.1 зарплата паспортиста</t>
  </si>
  <si>
    <t>II.5.2 отчисления во внебюджетные фонды</t>
  </si>
  <si>
    <t>II.6.2 отчисления во внебюджетные фонды</t>
  </si>
  <si>
    <t>II.6.3 начисление оплаты и предоставление собственникам платежных документов: договор с ОРС</t>
  </si>
  <si>
    <t>II.6.4 оплата услуг банка (прием платежей населения и ведение счета)</t>
  </si>
  <si>
    <t>II.6.1 Зарплата бухгалтера</t>
  </si>
  <si>
    <t>II.17.1 охрана</t>
  </si>
  <si>
    <t>II.17.2 пожарная сигнализация</t>
  </si>
  <si>
    <t>II.17.3 уборка помещения</t>
  </si>
  <si>
    <t>Межевание, оформление права собственности на землю МКД</t>
  </si>
  <si>
    <t>Капитальный ремонт фасада (Ремонт балконов, лоджий, замена экранов)</t>
  </si>
  <si>
    <t>1.</t>
  </si>
  <si>
    <t>Ремонт углов в тамбуре</t>
  </si>
  <si>
    <t>Изготовить паспорт фасада дома</t>
  </si>
  <si>
    <t>Приобретение и установка гаража для хранения спецтехники</t>
  </si>
  <si>
    <t>Установка ограждения придомовой территории (на период с 01.01.2019 по 30.06.2020)</t>
  </si>
  <si>
    <t>Монтаж металлической сетки на воздуховоды</t>
  </si>
  <si>
    <t xml:space="preserve">Утверждена на общем собрании </t>
  </si>
  <si>
    <t>СМЕТА РАСХОДОВ НА 2019 ГОД</t>
  </si>
  <si>
    <t>VII</t>
  </si>
  <si>
    <t>Малые формы (тренажёр)</t>
  </si>
  <si>
    <t>Протокол №1 от "27" января 2019г.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</si>
</sst>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р_._-;\-* #,##0.00\ _р_._-;_-* &quot;-&quot;??\ _р_._-;_-@_-"/>
    <numFmt numFmtId="165" formatCode="#,##0.00\ _р_."/>
    <numFmt numFmtId="166" formatCode="#,##0\ _р_."/>
    <numFmt numFmtId="167" formatCode="_-* #,##0\ _р_._-;\-* #,##0\ _р_._-;_-* &quot;-&quot;??\ 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58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58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7" fillId="33" borderId="10" xfId="0" applyNumberFormat="1" applyFont="1" applyFill="1" applyBorder="1" applyAlignment="1">
      <alignment horizontal="left" vertical="center" wrapText="1"/>
    </xf>
    <xf numFmtId="165" fontId="47" fillId="33" borderId="10" xfId="0" applyNumberFormat="1" applyFont="1" applyFill="1" applyBorder="1" applyAlignment="1">
      <alignment horizontal="center" vertical="center" wrapText="1"/>
    </xf>
    <xf numFmtId="165" fontId="47" fillId="33" borderId="10" xfId="58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165" fontId="38" fillId="0" borderId="10" xfId="0" applyNumberFormat="1" applyFont="1" applyFill="1" applyBorder="1" applyAlignment="1">
      <alignment horizontal="center" vertical="center" wrapText="1"/>
    </xf>
    <xf numFmtId="165" fontId="38" fillId="0" borderId="10" xfId="58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58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right" vertical="center" wrapText="1"/>
    </xf>
    <xf numFmtId="165" fontId="48" fillId="0" borderId="10" xfId="0" applyNumberFormat="1" applyFont="1" applyFill="1" applyBorder="1" applyAlignment="1">
      <alignment horizontal="center" vertical="center" wrapText="1"/>
    </xf>
    <xf numFmtId="165" fontId="48" fillId="0" borderId="10" xfId="58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165" fontId="49" fillId="0" borderId="10" xfId="58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top" wrapText="1"/>
    </xf>
    <xf numFmtId="165" fontId="0" fillId="0" borderId="10" xfId="58" applyNumberFormat="1" applyFont="1" applyBorder="1" applyAlignment="1">
      <alignment horizontal="center" vertical="center" wrapText="1"/>
    </xf>
    <xf numFmtId="49" fontId="47" fillId="7" borderId="10" xfId="0" applyNumberFormat="1" applyFont="1" applyFill="1" applyBorder="1" applyAlignment="1">
      <alignment horizontal="center" vertical="top" wrapText="1"/>
    </xf>
    <xf numFmtId="49" fontId="47" fillId="7" borderId="10" xfId="0" applyNumberFormat="1" applyFont="1" applyFill="1" applyBorder="1" applyAlignment="1">
      <alignment horizontal="left" vertical="center" wrapText="1"/>
    </xf>
    <xf numFmtId="165" fontId="38" fillId="7" borderId="10" xfId="58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38" fillId="0" borderId="0" xfId="0" applyFont="1" applyAlignment="1">
      <alignment/>
    </xf>
    <xf numFmtId="0" fontId="50" fillId="0" borderId="0" xfId="0" applyFont="1" applyAlignment="1">
      <alignment/>
    </xf>
    <xf numFmtId="49" fontId="47" fillId="34" borderId="10" xfId="0" applyNumberFormat="1" applyFont="1" applyFill="1" applyBorder="1" applyAlignment="1">
      <alignment horizontal="center" vertical="top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165" fontId="47" fillId="34" borderId="10" xfId="0" applyNumberFormat="1" applyFont="1" applyFill="1" applyBorder="1" applyAlignment="1">
      <alignment horizontal="center" vertical="center" wrapText="1"/>
    </xf>
    <xf numFmtId="165" fontId="47" fillId="34" borderId="10" xfId="58" applyNumberFormat="1" applyFont="1" applyFill="1" applyBorder="1" applyAlignment="1">
      <alignment horizontal="center" vertical="center" wrapText="1"/>
    </xf>
    <xf numFmtId="164" fontId="47" fillId="34" borderId="10" xfId="58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164" fontId="0" fillId="0" borderId="0" xfId="58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7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" fontId="51" fillId="7" borderId="10" xfId="58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165" fontId="52" fillId="0" borderId="10" xfId="58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47" fillId="12" borderId="10" xfId="0" applyNumberFormat="1" applyFont="1" applyFill="1" applyBorder="1" applyAlignment="1">
      <alignment horizontal="center" vertical="top" wrapText="1"/>
    </xf>
    <xf numFmtId="49" fontId="47" fillId="12" borderId="10" xfId="0" applyNumberFormat="1" applyFont="1" applyFill="1" applyBorder="1" applyAlignment="1">
      <alignment horizontal="left" vertical="center" wrapText="1"/>
    </xf>
    <xf numFmtId="0" fontId="47" fillId="12" borderId="10" xfId="0" applyFont="1" applyFill="1" applyBorder="1" applyAlignment="1">
      <alignment horizontal="center" vertical="center" wrapText="1"/>
    </xf>
    <xf numFmtId="164" fontId="47" fillId="12" borderId="10" xfId="58" applyFont="1" applyFill="1" applyBorder="1" applyAlignment="1">
      <alignment horizontal="center" vertical="center" wrapText="1"/>
    </xf>
    <xf numFmtId="49" fontId="0" fillId="12" borderId="10" xfId="0" applyNumberFormat="1" applyFill="1" applyBorder="1" applyAlignment="1">
      <alignment horizontal="center" vertical="top" wrapText="1"/>
    </xf>
    <xf numFmtId="0" fontId="0" fillId="12" borderId="10" xfId="0" applyFont="1" applyFill="1" applyBorder="1" applyAlignment="1">
      <alignment horizontal="center" vertical="center" wrapText="1"/>
    </xf>
    <xf numFmtId="164" fontId="0" fillId="12" borderId="10" xfId="58" applyFont="1" applyFill="1" applyBorder="1" applyAlignment="1">
      <alignment horizontal="center" vertical="center" wrapText="1"/>
    </xf>
    <xf numFmtId="49" fontId="47" fillId="5" borderId="10" xfId="0" applyNumberFormat="1" applyFont="1" applyFill="1" applyBorder="1" applyAlignment="1">
      <alignment horizontal="center" vertical="top" wrapText="1"/>
    </xf>
    <xf numFmtId="49" fontId="47" fillId="5" borderId="10" xfId="0" applyNumberFormat="1" applyFont="1" applyFill="1" applyBorder="1" applyAlignment="1">
      <alignment horizontal="left" vertical="center" wrapText="1"/>
    </xf>
    <xf numFmtId="165" fontId="38" fillId="5" borderId="10" xfId="0" applyNumberFormat="1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/>
    </xf>
    <xf numFmtId="49" fontId="1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47" fillId="7" borderId="11" xfId="0" applyNumberFormat="1" applyFont="1" applyFill="1" applyBorder="1" applyAlignment="1">
      <alignment vertical="center" wrapText="1"/>
    </xf>
    <xf numFmtId="49" fontId="47" fillId="7" borderId="12" xfId="0" applyNumberFormat="1" applyFont="1" applyFill="1" applyBorder="1" applyAlignment="1">
      <alignment vertical="center" wrapText="1"/>
    </xf>
    <xf numFmtId="165" fontId="0" fillId="0" borderId="11" xfId="58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top" wrapText="1"/>
    </xf>
    <xf numFmtId="165" fontId="50" fillId="0" borderId="10" xfId="58" applyNumberFormat="1" applyFont="1" applyBorder="1" applyAlignment="1">
      <alignment horizontal="center" vertical="center" wrapText="1"/>
    </xf>
    <xf numFmtId="165" fontId="5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66" fontId="38" fillId="7" borderId="10" xfId="0" applyNumberFormat="1" applyFont="1" applyFill="1" applyBorder="1" applyAlignment="1">
      <alignment horizontal="right" vertical="top" wrapText="1"/>
    </xf>
    <xf numFmtId="166" fontId="47" fillId="7" borderId="10" xfId="0" applyNumberFormat="1" applyFont="1" applyFill="1" applyBorder="1" applyAlignment="1">
      <alignment horizontal="right" vertical="center" wrapText="1"/>
    </xf>
    <xf numFmtId="166" fontId="0" fillId="0" borderId="10" xfId="0" applyNumberFormat="1" applyFont="1" applyFill="1" applyBorder="1" applyAlignment="1">
      <alignment horizontal="right" vertical="center" wrapText="1"/>
    </xf>
    <xf numFmtId="166" fontId="0" fillId="0" borderId="10" xfId="58" applyNumberFormat="1" applyFont="1" applyBorder="1" applyAlignment="1">
      <alignment horizontal="right" vertical="center" wrapText="1"/>
    </xf>
    <xf numFmtId="167" fontId="0" fillId="0" borderId="10" xfId="58" applyNumberFormat="1" applyFont="1" applyBorder="1" applyAlignment="1">
      <alignment horizontal="right" vertical="center" wrapText="1"/>
    </xf>
    <xf numFmtId="165" fontId="38" fillId="7" borderId="10" xfId="58" applyNumberFormat="1" applyFont="1" applyFill="1" applyBorder="1" applyAlignment="1">
      <alignment horizontal="right" vertical="center" wrapText="1"/>
    </xf>
    <xf numFmtId="49" fontId="47" fillId="7" borderId="10" xfId="0" applyNumberFormat="1" applyFont="1" applyFill="1" applyBorder="1" applyAlignment="1">
      <alignment horizontal="right" vertical="center" wrapText="1"/>
    </xf>
    <xf numFmtId="165" fontId="0" fillId="0" borderId="10" xfId="58" applyNumberFormat="1" applyFont="1" applyBorder="1" applyAlignment="1">
      <alignment horizontal="right" vertical="center" wrapText="1"/>
    </xf>
    <xf numFmtId="164" fontId="0" fillId="0" borderId="10" xfId="58" applyFont="1" applyBorder="1" applyAlignment="1">
      <alignment horizontal="right" vertical="center" wrapText="1"/>
    </xf>
    <xf numFmtId="49" fontId="0" fillId="0" borderId="0" xfId="0" applyNumberFormat="1" applyBorder="1" applyAlignment="1">
      <alignment vertical="top" wrapText="1"/>
    </xf>
    <xf numFmtId="49" fontId="0" fillId="0" borderId="11" xfId="0" applyNumberFormat="1" applyBorder="1" applyAlignment="1">
      <alignment horizontal="left" vertical="center" wrapText="1"/>
    </xf>
    <xf numFmtId="165" fontId="0" fillId="0" borderId="12" xfId="58" applyNumberFormat="1" applyFont="1" applyBorder="1" applyAlignment="1">
      <alignment horizontal="center" vertical="center" wrapText="1"/>
    </xf>
    <xf numFmtId="167" fontId="38" fillId="12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right" vertical="center" wrapText="1"/>
    </xf>
    <xf numFmtId="167" fontId="0" fillId="12" borderId="10" xfId="0" applyNumberFormat="1" applyFont="1" applyFill="1" applyBorder="1" applyAlignment="1">
      <alignment horizontal="center" vertical="center" wrapText="1"/>
    </xf>
    <xf numFmtId="49" fontId="47" fillId="11" borderId="10" xfId="0" applyNumberFormat="1" applyFont="1" applyFill="1" applyBorder="1" applyAlignment="1">
      <alignment horizontal="center" vertical="top" wrapText="1"/>
    </xf>
    <xf numFmtId="49" fontId="54" fillId="11" borderId="0" xfId="0" applyNumberFormat="1" applyFont="1" applyFill="1" applyBorder="1" applyAlignment="1">
      <alignment vertical="center" wrapText="1"/>
    </xf>
    <xf numFmtId="0" fontId="47" fillId="11" borderId="0" xfId="0" applyFont="1" applyFill="1" applyAlignment="1">
      <alignment horizontal="center"/>
    </xf>
    <xf numFmtId="49" fontId="47" fillId="11" borderId="10" xfId="0" applyNumberFormat="1" applyFont="1" applyFill="1" applyBorder="1" applyAlignment="1">
      <alignment horizontal="center" vertical="center" wrapText="1"/>
    </xf>
    <xf numFmtId="0" fontId="47" fillId="11" borderId="10" xfId="0" applyFont="1" applyFill="1" applyBorder="1" applyAlignment="1">
      <alignment horizontal="center" vertical="center" wrapText="1"/>
    </xf>
    <xf numFmtId="166" fontId="47" fillId="11" borderId="10" xfId="0" applyNumberFormat="1" applyFont="1" applyFill="1" applyBorder="1" applyAlignment="1">
      <alignment horizontal="right" vertical="center" wrapText="1"/>
    </xf>
    <xf numFmtId="164" fontId="47" fillId="11" borderId="10" xfId="58" applyFont="1" applyFill="1" applyBorder="1" applyAlignment="1">
      <alignment horizontal="right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66" fontId="47" fillId="5" borderId="10" xfId="0" applyNumberFormat="1" applyFont="1" applyFill="1" applyBorder="1" applyAlignment="1">
      <alignment horizontal="right" vertical="center" wrapText="1"/>
    </xf>
    <xf numFmtId="165" fontId="47" fillId="5" borderId="10" xfId="58" applyNumberFormat="1" applyFont="1" applyFill="1" applyBorder="1" applyAlignment="1">
      <alignment horizontal="right" vertical="center" wrapText="1"/>
    </xf>
    <xf numFmtId="165" fontId="47" fillId="5" borderId="10" xfId="0" applyNumberFormat="1" applyFont="1" applyFill="1" applyBorder="1" applyAlignment="1">
      <alignment horizontal="center" vertical="center" wrapText="1"/>
    </xf>
    <xf numFmtId="49" fontId="54" fillId="11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9" fontId="0" fillId="0" borderId="0" xfId="0" applyNumberFormat="1" applyBorder="1" applyAlignment="1">
      <alignment horizontal="right" vertical="top" wrapText="1"/>
    </xf>
    <xf numFmtId="49" fontId="51" fillId="0" borderId="13" xfId="0" applyNumberFormat="1" applyFon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38" fillId="0" borderId="14" xfId="0" applyNumberFormat="1" applyFont="1" applyBorder="1" applyAlignment="1">
      <alignment horizontal="center" vertical="top" wrapText="1"/>
    </xf>
    <xf numFmtId="49" fontId="38" fillId="0" borderId="15" xfId="0" applyNumberFormat="1" applyFont="1" applyBorder="1" applyAlignment="1">
      <alignment horizontal="center" vertical="top" wrapText="1"/>
    </xf>
    <xf numFmtId="49" fontId="38" fillId="0" borderId="16" xfId="0" applyNumberFormat="1" applyFont="1" applyBorder="1" applyAlignment="1">
      <alignment horizontal="center" vertical="top" wrapText="1"/>
    </xf>
    <xf numFmtId="49" fontId="47" fillId="5" borderId="11" xfId="0" applyNumberFormat="1" applyFont="1" applyFill="1" applyBorder="1" applyAlignment="1">
      <alignment horizontal="center" vertical="top" wrapText="1"/>
    </xf>
    <xf numFmtId="49" fontId="47" fillId="5" borderId="12" xfId="0" applyNumberFormat="1" applyFont="1" applyFill="1" applyBorder="1" applyAlignment="1">
      <alignment horizontal="center" vertical="top" wrapText="1"/>
    </xf>
    <xf numFmtId="49" fontId="47" fillId="5" borderId="17" xfId="0" applyNumberFormat="1" applyFont="1" applyFill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6"/>
  <sheetViews>
    <sheetView tabSelected="1" zoomScaleSheetLayoutView="100" zoomScalePageLayoutView="0" workbookViewId="0" topLeftCell="A1">
      <selection activeCell="B143" sqref="B143:F143"/>
    </sheetView>
  </sheetViews>
  <sheetFormatPr defaultColWidth="9.140625" defaultRowHeight="15"/>
  <cols>
    <col min="1" max="1" width="6.00390625" style="8" customWidth="1"/>
    <col min="2" max="2" width="41.28125" style="9" customWidth="1"/>
    <col min="3" max="3" width="0.2890625" style="12" customWidth="1"/>
    <col min="4" max="4" width="14.8515625" style="10" customWidth="1"/>
    <col min="5" max="5" width="13.8515625" style="11" customWidth="1"/>
    <col min="6" max="6" width="10.8515625" style="12" customWidth="1"/>
  </cols>
  <sheetData>
    <row r="1" spans="1:6" ht="15" customHeight="1">
      <c r="A1" s="97" t="s">
        <v>98</v>
      </c>
      <c r="B1" s="97"/>
      <c r="C1" s="97"/>
      <c r="D1" s="122" t="s">
        <v>188</v>
      </c>
      <c r="E1" s="122"/>
      <c r="F1" s="122"/>
    </row>
    <row r="2" spans="1:6" ht="15" customHeight="1">
      <c r="A2" s="117" t="s">
        <v>86</v>
      </c>
      <c r="B2" s="117"/>
      <c r="C2" s="117"/>
      <c r="D2" s="117"/>
      <c r="E2" s="117"/>
      <c r="F2" s="117"/>
    </row>
    <row r="3" spans="1:6" ht="15" customHeight="1">
      <c r="A3" s="117" t="s">
        <v>192</v>
      </c>
      <c r="B3" s="117"/>
      <c r="C3" s="117"/>
      <c r="D3" s="117"/>
      <c r="E3" s="117"/>
      <c r="F3" s="117"/>
    </row>
    <row r="4" spans="1:6" ht="15" customHeight="1">
      <c r="A4" s="117" t="s">
        <v>87</v>
      </c>
      <c r="B4" s="117"/>
      <c r="C4" s="117"/>
      <c r="D4" s="117"/>
      <c r="E4" s="117"/>
      <c r="F4" s="117"/>
    </row>
    <row r="5" spans="1:6" ht="15" customHeight="1">
      <c r="A5" s="117" t="s">
        <v>97</v>
      </c>
      <c r="B5" s="117"/>
      <c r="C5" s="117"/>
      <c r="D5" s="117"/>
      <c r="E5" s="117"/>
      <c r="F5" s="117"/>
    </row>
    <row r="6" spans="1:6" ht="18.75" customHeight="1">
      <c r="A6" s="118" t="s">
        <v>189</v>
      </c>
      <c r="B6" s="118"/>
      <c r="C6" s="118"/>
      <c r="D6"/>
      <c r="E6"/>
      <c r="F6"/>
    </row>
    <row r="7" spans="1:6" ht="15">
      <c r="A7" s="47"/>
      <c r="B7" s="1" t="s">
        <v>0</v>
      </c>
      <c r="C7" s="4"/>
      <c r="D7" s="2"/>
      <c r="E7" s="3"/>
      <c r="F7" s="4"/>
    </row>
    <row r="8" spans="1:6" ht="15">
      <c r="A8" s="47"/>
      <c r="B8" s="5" t="s">
        <v>1</v>
      </c>
      <c r="C8" s="115">
        <v>10976.9</v>
      </c>
      <c r="D8" s="115"/>
      <c r="E8" s="3"/>
      <c r="F8" s="6"/>
    </row>
    <row r="9" spans="1:6" ht="15">
      <c r="A9" s="47"/>
      <c r="B9" s="5" t="s">
        <v>2</v>
      </c>
      <c r="C9" s="115">
        <v>6</v>
      </c>
      <c r="D9" s="115"/>
      <c r="E9" s="3"/>
      <c r="F9" s="6"/>
    </row>
    <row r="10" spans="1:6" ht="15">
      <c r="A10" s="47"/>
      <c r="B10" s="5" t="s">
        <v>3</v>
      </c>
      <c r="C10" s="116">
        <v>593</v>
      </c>
      <c r="D10" s="116"/>
      <c r="E10" s="3"/>
      <c r="F10" s="7"/>
    </row>
    <row r="11" spans="1:6" ht="15">
      <c r="A11" s="47"/>
      <c r="B11" s="13"/>
      <c r="C11" s="4"/>
      <c r="D11" s="2"/>
      <c r="E11" s="3"/>
      <c r="F11" s="59">
        <v>25.34</v>
      </c>
    </row>
    <row r="12" spans="1:6" ht="30">
      <c r="A12" s="47" t="s">
        <v>4</v>
      </c>
      <c r="B12" s="13" t="s">
        <v>5</v>
      </c>
      <c r="C12" s="52"/>
      <c r="D12" s="2" t="s">
        <v>95</v>
      </c>
      <c r="E12" s="3" t="s">
        <v>94</v>
      </c>
      <c r="F12" s="52" t="s">
        <v>96</v>
      </c>
    </row>
    <row r="13" spans="1:6" ht="15.75">
      <c r="A13" s="38"/>
      <c r="B13" s="39" t="s">
        <v>92</v>
      </c>
      <c r="C13" s="53"/>
      <c r="D13" s="43">
        <f>D14+D123+D143</f>
        <v>4618414.83</v>
      </c>
      <c r="E13" s="42"/>
      <c r="F13" s="53"/>
    </row>
    <row r="14" spans="1:6" ht="15.75">
      <c r="A14" s="38"/>
      <c r="B14" s="39" t="s">
        <v>6</v>
      </c>
      <c r="C14" s="41"/>
      <c r="D14" s="40">
        <f>D15+D83</f>
        <v>3337274.8299999996</v>
      </c>
      <c r="E14" s="41">
        <f>D14/12</f>
        <v>278106.2358333333</v>
      </c>
      <c r="F14" s="41">
        <f>E14/$C$8</f>
        <v>25.335589814367744</v>
      </c>
    </row>
    <row r="15" spans="1:6" ht="31.5">
      <c r="A15" s="14" t="s">
        <v>7</v>
      </c>
      <c r="B15" s="15" t="s">
        <v>8</v>
      </c>
      <c r="C15" s="17"/>
      <c r="D15" s="16">
        <f>D16+D40+D56+D60+D66+D67+D72+D75+D76</f>
        <v>1941417.1039999998</v>
      </c>
      <c r="E15" s="17">
        <f>D15/12</f>
        <v>161784.75866666666</v>
      </c>
      <c r="F15" s="17">
        <f>E15/$C$8</f>
        <v>14.738656512008552</v>
      </c>
    </row>
    <row r="16" spans="1:6" ht="30">
      <c r="A16" s="46" t="s">
        <v>9</v>
      </c>
      <c r="B16" s="18" t="s">
        <v>10</v>
      </c>
      <c r="C16" s="20"/>
      <c r="D16" s="19">
        <f>D17+D18+D23+D32+D39</f>
        <v>892074.406</v>
      </c>
      <c r="E16" s="20">
        <f>D16/12</f>
        <v>74339.53383333333</v>
      </c>
      <c r="F16" s="20">
        <f>E16/$C$8</f>
        <v>6.772361398330434</v>
      </c>
    </row>
    <row r="17" spans="1:6" ht="45">
      <c r="A17" s="47" t="s">
        <v>11</v>
      </c>
      <c r="B17" s="21" t="s">
        <v>12</v>
      </c>
      <c r="C17" s="23"/>
      <c r="D17" s="22">
        <v>0</v>
      </c>
      <c r="E17" s="23">
        <f>D17/12</f>
        <v>0</v>
      </c>
      <c r="F17" s="23">
        <f>E17/$C$8</f>
        <v>0</v>
      </c>
    </row>
    <row r="18" spans="1:6" ht="30">
      <c r="A18" s="131" t="s">
        <v>13</v>
      </c>
      <c r="B18" s="24" t="s">
        <v>14</v>
      </c>
      <c r="C18" s="23"/>
      <c r="D18" s="22">
        <f>SUM(D19:D22)</f>
        <v>368471.656</v>
      </c>
      <c r="E18" s="23">
        <f>D18/12</f>
        <v>30705.971333333335</v>
      </c>
      <c r="F18" s="23">
        <f>E18/$C$8</f>
        <v>2.7973263246757587</v>
      </c>
    </row>
    <row r="19" spans="1:6" ht="22.5">
      <c r="A19" s="132"/>
      <c r="B19" s="28" t="s">
        <v>116</v>
      </c>
      <c r="C19" s="27"/>
      <c r="D19" s="26">
        <f>E19*13</f>
        <v>277628</v>
      </c>
      <c r="E19" s="27">
        <v>21356</v>
      </c>
      <c r="F19" s="27">
        <f>D19/$C$8/12</f>
        <v>2.107668528151543</v>
      </c>
    </row>
    <row r="20" spans="1:6" ht="15">
      <c r="A20" s="132"/>
      <c r="B20" s="28" t="s">
        <v>117</v>
      </c>
      <c r="C20" s="27"/>
      <c r="D20" s="26">
        <f>D19*0.302</f>
        <v>83843.656</v>
      </c>
      <c r="E20" s="27">
        <f>D20/12</f>
        <v>6986.971333333334</v>
      </c>
      <c r="F20" s="27">
        <f>E20/$C$8</f>
        <v>0.6365158955017659</v>
      </c>
    </row>
    <row r="21" spans="1:6" ht="15">
      <c r="A21" s="132"/>
      <c r="B21" s="28" t="s">
        <v>118</v>
      </c>
      <c r="C21" s="23"/>
      <c r="D21" s="26">
        <v>3000</v>
      </c>
      <c r="E21" s="27">
        <f>D21/12</f>
        <v>250</v>
      </c>
      <c r="F21" s="23">
        <f>E21/$C$8</f>
        <v>0.022775100438192933</v>
      </c>
    </row>
    <row r="22" spans="1:6" ht="15">
      <c r="A22" s="133"/>
      <c r="B22" s="78" t="s">
        <v>113</v>
      </c>
      <c r="C22" s="27"/>
      <c r="D22" s="26">
        <v>4000</v>
      </c>
      <c r="E22" s="27">
        <f>D22/12</f>
        <v>333.3333333333333</v>
      </c>
      <c r="F22" s="27">
        <f>E22/$C$8</f>
        <v>0.030366800584257243</v>
      </c>
    </row>
    <row r="23" spans="1:6" ht="45">
      <c r="A23" s="131" t="s">
        <v>15</v>
      </c>
      <c r="B23" s="24" t="s">
        <v>16</v>
      </c>
      <c r="C23" s="23"/>
      <c r="D23" s="22">
        <f>SUM(D24:D31)</f>
        <v>266885.25</v>
      </c>
      <c r="E23" s="23">
        <f>D23/12</f>
        <v>22240.4375</v>
      </c>
      <c r="F23" s="23">
        <f>E23/$C$8</f>
        <v>2.02611279140741</v>
      </c>
    </row>
    <row r="24" spans="1:6" ht="22.5">
      <c r="A24" s="132"/>
      <c r="B24" s="28" t="s">
        <v>114</v>
      </c>
      <c r="C24" s="27"/>
      <c r="D24" s="26">
        <f>E24*13</f>
        <v>173875</v>
      </c>
      <c r="E24" s="27">
        <v>13375</v>
      </c>
      <c r="F24" s="27">
        <f>D24/$C$8/12</f>
        <v>1.3200068628969321</v>
      </c>
    </row>
    <row r="25" spans="1:6" ht="15">
      <c r="A25" s="132"/>
      <c r="B25" s="28" t="s">
        <v>115</v>
      </c>
      <c r="C25" s="27"/>
      <c r="D25" s="26">
        <f>D24*0.302</f>
        <v>52510.25</v>
      </c>
      <c r="E25" s="27">
        <f>D25/12</f>
        <v>4375.854166666667</v>
      </c>
      <c r="F25" s="27">
        <f aca="true" t="shared" si="0" ref="F25:F32">E25/$C$8</f>
        <v>0.3986420725948735</v>
      </c>
    </row>
    <row r="26" spans="1:6" ht="15">
      <c r="A26" s="132"/>
      <c r="B26" s="28" t="s">
        <v>119</v>
      </c>
      <c r="C26" s="27"/>
      <c r="D26" s="26">
        <v>4000</v>
      </c>
      <c r="E26" s="27">
        <f>D26/12</f>
        <v>333.3333333333333</v>
      </c>
      <c r="F26" s="27">
        <f t="shared" si="0"/>
        <v>0.030366800584257243</v>
      </c>
    </row>
    <row r="27" spans="1:6" ht="15">
      <c r="A27" s="132"/>
      <c r="B27" s="28" t="s">
        <v>121</v>
      </c>
      <c r="C27" s="27"/>
      <c r="D27" s="26">
        <v>1500</v>
      </c>
      <c r="E27" s="27">
        <f>D27/12</f>
        <v>125</v>
      </c>
      <c r="F27" s="27">
        <f t="shared" si="0"/>
        <v>0.011387550219096466</v>
      </c>
    </row>
    <row r="28" spans="1:6" ht="15">
      <c r="A28" s="132"/>
      <c r="B28" s="28" t="s">
        <v>120</v>
      </c>
      <c r="C28" s="27"/>
      <c r="D28" s="26">
        <v>30000</v>
      </c>
      <c r="E28" s="27">
        <f>D28/12</f>
        <v>2500</v>
      </c>
      <c r="F28" s="27">
        <f t="shared" si="0"/>
        <v>0.22775100438192933</v>
      </c>
    </row>
    <row r="29" spans="1:6" ht="22.5">
      <c r="A29" s="132"/>
      <c r="B29" s="28" t="s">
        <v>122</v>
      </c>
      <c r="C29" s="27"/>
      <c r="D29" s="26">
        <v>0</v>
      </c>
      <c r="E29" s="27">
        <f>D29/12</f>
        <v>0</v>
      </c>
      <c r="F29" s="27">
        <f t="shared" si="0"/>
        <v>0</v>
      </c>
    </row>
    <row r="30" spans="1:6" ht="15">
      <c r="A30" s="132"/>
      <c r="B30" s="28" t="s">
        <v>123</v>
      </c>
      <c r="C30" s="27"/>
      <c r="D30" s="26">
        <v>0</v>
      </c>
      <c r="E30" s="27">
        <f>D30/12</f>
        <v>0</v>
      </c>
      <c r="F30" s="27">
        <f t="shared" si="0"/>
        <v>0</v>
      </c>
    </row>
    <row r="31" spans="1:6" ht="15">
      <c r="A31" s="133"/>
      <c r="B31" s="28" t="s">
        <v>124</v>
      </c>
      <c r="C31" s="27"/>
      <c r="D31" s="26">
        <v>5000</v>
      </c>
      <c r="E31" s="27">
        <f>D31/12</f>
        <v>416.6666666666667</v>
      </c>
      <c r="F31" s="27">
        <f t="shared" si="0"/>
        <v>0.03795850073032156</v>
      </c>
    </row>
    <row r="32" spans="1:6" ht="45">
      <c r="A32" s="131" t="s">
        <v>17</v>
      </c>
      <c r="B32" s="24" t="s">
        <v>18</v>
      </c>
      <c r="C32" s="23"/>
      <c r="D32" s="22">
        <f>SUM(D33:D36)</f>
        <v>191917.5</v>
      </c>
      <c r="E32" s="23">
        <f>D32/12</f>
        <v>15993.125</v>
      </c>
      <c r="F32" s="23">
        <f t="shared" si="0"/>
        <v>1.4569801127822974</v>
      </c>
    </row>
    <row r="33" spans="1:6" ht="22.5">
      <c r="A33" s="132"/>
      <c r="B33" s="28" t="s">
        <v>125</v>
      </c>
      <c r="C33" s="27"/>
      <c r="D33" s="26">
        <f>E33*13</f>
        <v>146250</v>
      </c>
      <c r="E33" s="27">
        <v>11250</v>
      </c>
      <c r="F33" s="27">
        <f>D33/$C$8/12</f>
        <v>1.1102861463619054</v>
      </c>
    </row>
    <row r="34" spans="1:6" ht="15">
      <c r="A34" s="132"/>
      <c r="B34" s="28" t="s">
        <v>126</v>
      </c>
      <c r="C34" s="27"/>
      <c r="D34" s="26">
        <f>D33*0.302</f>
        <v>44167.5</v>
      </c>
      <c r="E34" s="27">
        <f>D34/12</f>
        <v>3680.625</v>
      </c>
      <c r="F34" s="27">
        <f aca="true" t="shared" si="1" ref="F34:F42">E34/$C$8</f>
        <v>0.3353064162012955</v>
      </c>
    </row>
    <row r="35" spans="1:6" ht="15">
      <c r="A35" s="132"/>
      <c r="B35" s="28" t="s">
        <v>127</v>
      </c>
      <c r="C35" s="27"/>
      <c r="D35" s="26">
        <v>1000</v>
      </c>
      <c r="E35" s="27">
        <f>D35/12</f>
        <v>83.33333333333333</v>
      </c>
      <c r="F35" s="27">
        <f t="shared" si="1"/>
        <v>0.007591700146064311</v>
      </c>
    </row>
    <row r="36" spans="1:6" ht="22.5">
      <c r="A36" s="132"/>
      <c r="B36" s="28" t="s">
        <v>128</v>
      </c>
      <c r="C36" s="27"/>
      <c r="D36" s="26">
        <v>500</v>
      </c>
      <c r="E36" s="27">
        <f>D36/12</f>
        <v>41.666666666666664</v>
      </c>
      <c r="F36" s="27">
        <f t="shared" si="1"/>
        <v>0.0037958500730321553</v>
      </c>
    </row>
    <row r="37" spans="1:6" ht="15">
      <c r="A37" s="132"/>
      <c r="B37" s="28" t="s">
        <v>129</v>
      </c>
      <c r="C37" s="27"/>
      <c r="D37" s="26">
        <v>0</v>
      </c>
      <c r="E37" s="27">
        <f>D37/12</f>
        <v>0</v>
      </c>
      <c r="F37" s="27">
        <f>E37/$C$8</f>
        <v>0</v>
      </c>
    </row>
    <row r="38" spans="1:6" ht="15">
      <c r="A38" s="133"/>
      <c r="B38" s="28" t="s">
        <v>130</v>
      </c>
      <c r="C38" s="27"/>
      <c r="D38" s="26"/>
      <c r="E38" s="27">
        <v>0</v>
      </c>
      <c r="F38" s="27">
        <f>E38/$C$8</f>
        <v>0</v>
      </c>
    </row>
    <row r="39" spans="1:6" ht="30">
      <c r="A39" s="47" t="s">
        <v>19</v>
      </c>
      <c r="B39" s="21" t="s">
        <v>20</v>
      </c>
      <c r="C39" s="23"/>
      <c r="D39" s="22">
        <f>E39*12</f>
        <v>64800</v>
      </c>
      <c r="E39" s="23">
        <v>5400</v>
      </c>
      <c r="F39" s="23">
        <f t="shared" si="1"/>
        <v>0.4919421694649674</v>
      </c>
    </row>
    <row r="40" spans="1:6" ht="45">
      <c r="A40" s="46" t="s">
        <v>21</v>
      </c>
      <c r="B40" s="18" t="s">
        <v>22</v>
      </c>
      <c r="C40" s="23"/>
      <c r="D40" s="19">
        <f>D41+D42+D48+D54</f>
        <v>665453.098</v>
      </c>
      <c r="E40" s="23">
        <f>D40/12</f>
        <v>55454.42483333333</v>
      </c>
      <c r="F40" s="23">
        <f t="shared" si="1"/>
        <v>5.051920381285548</v>
      </c>
    </row>
    <row r="41" spans="1:6" ht="30">
      <c r="A41" s="45" t="s">
        <v>23</v>
      </c>
      <c r="B41" s="21" t="s">
        <v>24</v>
      </c>
      <c r="C41" s="23"/>
      <c r="D41" s="22">
        <f>E41*12</f>
        <v>19200</v>
      </c>
      <c r="E41" s="23">
        <v>1600</v>
      </c>
      <c r="F41" s="23">
        <f t="shared" si="1"/>
        <v>0.14576064280443476</v>
      </c>
    </row>
    <row r="42" spans="1:6" ht="15">
      <c r="A42" s="119" t="s">
        <v>25</v>
      </c>
      <c r="B42" s="21" t="s">
        <v>27</v>
      </c>
      <c r="C42" s="23"/>
      <c r="D42" s="22">
        <f>SUM(D43:D47)</f>
        <v>284493.402</v>
      </c>
      <c r="E42" s="23">
        <f>D42/12</f>
        <v>23707.7835</v>
      </c>
      <c r="F42" s="23">
        <f t="shared" si="1"/>
        <v>2.1597886015177328</v>
      </c>
    </row>
    <row r="43" spans="1:6" ht="15">
      <c r="A43" s="120"/>
      <c r="B43" s="28" t="s">
        <v>131</v>
      </c>
      <c r="C43" s="27"/>
      <c r="D43" s="26">
        <f>E43*13</f>
        <v>213551</v>
      </c>
      <c r="E43" s="27">
        <v>16427</v>
      </c>
      <c r="F43" s="27">
        <f>D43/$C$8/12</f>
        <v>1.6212151578921796</v>
      </c>
    </row>
    <row r="44" spans="1:6" ht="15">
      <c r="A44" s="120"/>
      <c r="B44" s="28" t="s">
        <v>132</v>
      </c>
      <c r="C44" s="27"/>
      <c r="D44" s="26">
        <f>D43*0.302</f>
        <v>64492.401999999995</v>
      </c>
      <c r="E44" s="27">
        <f>D44/12</f>
        <v>5374.366833333333</v>
      </c>
      <c r="F44" s="27">
        <f>E44/$C$8</f>
        <v>0.4896069776834382</v>
      </c>
    </row>
    <row r="45" spans="1:6" ht="22.5">
      <c r="A45" s="120"/>
      <c r="B45" s="28" t="s">
        <v>134</v>
      </c>
      <c r="C45" s="27"/>
      <c r="D45" s="26">
        <v>3000</v>
      </c>
      <c r="E45" s="27">
        <f>D45/12</f>
        <v>250</v>
      </c>
      <c r="F45" s="27">
        <f>E45/$C$8</f>
        <v>0.022775100438192933</v>
      </c>
    </row>
    <row r="46" spans="1:6" ht="15">
      <c r="A46" s="120"/>
      <c r="B46" s="28" t="s">
        <v>135</v>
      </c>
      <c r="C46" s="27"/>
      <c r="D46" s="26">
        <v>0</v>
      </c>
      <c r="E46" s="27">
        <f>D46/12</f>
        <v>0</v>
      </c>
      <c r="F46" s="27">
        <f>E46/$C$8</f>
        <v>0</v>
      </c>
    </row>
    <row r="47" spans="1:6" ht="22.5">
      <c r="A47" s="120"/>
      <c r="B47" s="28" t="s">
        <v>133</v>
      </c>
      <c r="C47" s="27"/>
      <c r="D47" s="26">
        <v>3450</v>
      </c>
      <c r="E47" s="27">
        <f>D47/12</f>
        <v>287.5</v>
      </c>
      <c r="F47" s="27">
        <f>E47/$C$8</f>
        <v>0.026191365503921874</v>
      </c>
    </row>
    <row r="48" spans="1:6" ht="30">
      <c r="A48" s="119" t="s">
        <v>26</v>
      </c>
      <c r="B48" s="21" t="s">
        <v>29</v>
      </c>
      <c r="C48" s="23"/>
      <c r="D48" s="22">
        <f>SUM(D49:D53)</f>
        <v>360759.696</v>
      </c>
      <c r="E48" s="23">
        <f>D48/12</f>
        <v>30063.308</v>
      </c>
      <c r="F48" s="23">
        <f>E48/$C$8</f>
        <v>2.7387794368173166</v>
      </c>
    </row>
    <row r="49" spans="1:6" ht="15">
      <c r="A49" s="120"/>
      <c r="B49" s="28" t="s">
        <v>136</v>
      </c>
      <c r="C49" s="27"/>
      <c r="D49" s="26">
        <f>E49*13</f>
        <v>258648</v>
      </c>
      <c r="E49" s="27">
        <v>19896</v>
      </c>
      <c r="F49" s="27">
        <f>D49/$C$8/12</f>
        <v>1.963578059379242</v>
      </c>
    </row>
    <row r="50" spans="1:6" ht="15">
      <c r="A50" s="120"/>
      <c r="B50" s="28" t="s">
        <v>137</v>
      </c>
      <c r="C50" s="27"/>
      <c r="D50" s="26">
        <f>D49*0.302</f>
        <v>78111.696</v>
      </c>
      <c r="E50" s="27">
        <f>D50/12</f>
        <v>6509.308</v>
      </c>
      <c r="F50" s="27">
        <f aca="true" t="shared" si="2" ref="F50:F59">E50/$C$8</f>
        <v>0.593000573932531</v>
      </c>
    </row>
    <row r="51" spans="1:6" ht="22.5">
      <c r="A51" s="120"/>
      <c r="B51" s="28" t="s">
        <v>138</v>
      </c>
      <c r="C51" s="27"/>
      <c r="D51" s="26">
        <v>5000</v>
      </c>
      <c r="E51" s="27">
        <f>D51/12</f>
        <v>416.6666666666667</v>
      </c>
      <c r="F51" s="27">
        <f>E51/$C$8</f>
        <v>0.03795850073032156</v>
      </c>
    </row>
    <row r="52" spans="1:6" ht="15">
      <c r="A52" s="120"/>
      <c r="B52" s="28" t="s">
        <v>140</v>
      </c>
      <c r="C52" s="27"/>
      <c r="D52" s="26">
        <v>5000</v>
      </c>
      <c r="E52" s="27">
        <f>D52/12</f>
        <v>416.6666666666667</v>
      </c>
      <c r="F52" s="27">
        <f t="shared" si="2"/>
        <v>0.03795850073032156</v>
      </c>
    </row>
    <row r="53" spans="1:6" ht="15">
      <c r="A53" s="130"/>
      <c r="B53" s="28" t="s">
        <v>139</v>
      </c>
      <c r="C53" s="27"/>
      <c r="D53" s="26">
        <v>14000</v>
      </c>
      <c r="E53" s="27">
        <f>D53/12</f>
        <v>1166.6666666666667</v>
      </c>
      <c r="F53" s="27">
        <f t="shared" si="2"/>
        <v>0.10628380204490036</v>
      </c>
    </row>
    <row r="54" spans="1:6" ht="30">
      <c r="A54" s="121" t="s">
        <v>28</v>
      </c>
      <c r="B54" s="21" t="s">
        <v>30</v>
      </c>
      <c r="C54" s="23"/>
      <c r="D54" s="22">
        <f>SUM(D55:D55)</f>
        <v>1000</v>
      </c>
      <c r="E54" s="23">
        <f aca="true" t="shared" si="3" ref="E54:E59">D54/12</f>
        <v>83.33333333333333</v>
      </c>
      <c r="F54" s="23">
        <f t="shared" si="2"/>
        <v>0.007591700146064311</v>
      </c>
    </row>
    <row r="55" spans="1:6" ht="22.5">
      <c r="A55" s="121"/>
      <c r="B55" s="25" t="s">
        <v>141</v>
      </c>
      <c r="C55" s="27"/>
      <c r="D55" s="26">
        <v>1000</v>
      </c>
      <c r="E55" s="27">
        <f t="shared" si="3"/>
        <v>83.33333333333333</v>
      </c>
      <c r="F55" s="27">
        <f t="shared" si="2"/>
        <v>0.007591700146064311</v>
      </c>
    </row>
    <row r="56" spans="1:6" ht="15">
      <c r="A56" s="123" t="s">
        <v>31</v>
      </c>
      <c r="B56" s="18" t="s">
        <v>32</v>
      </c>
      <c r="C56" s="20"/>
      <c r="D56" s="19">
        <f>D57+D58+D59</f>
        <v>17744</v>
      </c>
      <c r="E56" s="20">
        <f t="shared" si="3"/>
        <v>1478.6666666666667</v>
      </c>
      <c r="F56" s="20">
        <f t="shared" si="2"/>
        <v>0.13470712739176513</v>
      </c>
    </row>
    <row r="57" spans="1:6" ht="15">
      <c r="A57" s="124"/>
      <c r="B57" s="28" t="s">
        <v>142</v>
      </c>
      <c r="C57" s="27"/>
      <c r="D57" s="26">
        <v>12744</v>
      </c>
      <c r="E57" s="27">
        <f t="shared" si="3"/>
        <v>1062</v>
      </c>
      <c r="F57" s="27">
        <f t="shared" si="2"/>
        <v>0.09674862666144358</v>
      </c>
    </row>
    <row r="58" spans="1:6" ht="15">
      <c r="A58" s="124"/>
      <c r="B58" s="28" t="s">
        <v>143</v>
      </c>
      <c r="C58" s="27"/>
      <c r="D58" s="26">
        <v>5000</v>
      </c>
      <c r="E58" s="27">
        <f t="shared" si="3"/>
        <v>416.6666666666667</v>
      </c>
      <c r="F58" s="27">
        <f t="shared" si="2"/>
        <v>0.03795850073032156</v>
      </c>
    </row>
    <row r="59" spans="1:6" ht="15">
      <c r="A59" s="125"/>
      <c r="B59" s="28" t="s">
        <v>144</v>
      </c>
      <c r="C59" s="27"/>
      <c r="D59" s="26">
        <v>0</v>
      </c>
      <c r="E59" s="27">
        <f t="shared" si="3"/>
        <v>0</v>
      </c>
      <c r="F59" s="27">
        <f t="shared" si="2"/>
        <v>0</v>
      </c>
    </row>
    <row r="60" spans="1:6" ht="15">
      <c r="A60" s="123" t="s">
        <v>33</v>
      </c>
      <c r="B60" s="18" t="s">
        <v>34</v>
      </c>
      <c r="C60" s="20"/>
      <c r="D60" s="19">
        <f>SUM(D61:D64)</f>
        <v>265545.6</v>
      </c>
      <c r="E60" s="20">
        <f>D60/12</f>
        <v>22128.8</v>
      </c>
      <c r="F60" s="20">
        <f aca="true" t="shared" si="4" ref="F60:F71">E60/$C$8</f>
        <v>2.015942570306735</v>
      </c>
    </row>
    <row r="61" spans="1:6" ht="15">
      <c r="A61" s="124"/>
      <c r="B61" s="28" t="s">
        <v>145</v>
      </c>
      <c r="C61" s="27"/>
      <c r="D61" s="26">
        <f>E61*13</f>
        <v>202800</v>
      </c>
      <c r="E61" s="27">
        <v>15600</v>
      </c>
      <c r="F61" s="27">
        <f t="shared" si="4"/>
        <v>1.421166267343239</v>
      </c>
    </row>
    <row r="62" spans="1:6" ht="15">
      <c r="A62" s="124"/>
      <c r="B62" s="28" t="s">
        <v>146</v>
      </c>
      <c r="C62" s="27"/>
      <c r="D62" s="26">
        <f>D61*0.302</f>
        <v>61245.6</v>
      </c>
      <c r="E62" s="27">
        <f>D62/12</f>
        <v>5103.8</v>
      </c>
      <c r="F62" s="27">
        <f t="shared" si="4"/>
        <v>0.4649582304657964</v>
      </c>
    </row>
    <row r="63" spans="1:6" ht="22.5">
      <c r="A63" s="124"/>
      <c r="B63" s="28" t="s">
        <v>147</v>
      </c>
      <c r="C63" s="27"/>
      <c r="D63" s="26">
        <v>1000</v>
      </c>
      <c r="E63" s="27">
        <f aca="true" t="shared" si="5" ref="E63:E70">D63/12</f>
        <v>83.33333333333333</v>
      </c>
      <c r="F63" s="27">
        <f t="shared" si="4"/>
        <v>0.007591700146064311</v>
      </c>
    </row>
    <row r="64" spans="1:6" ht="15">
      <c r="A64" s="124"/>
      <c r="B64" s="28" t="s">
        <v>148</v>
      </c>
      <c r="C64" s="27"/>
      <c r="D64" s="26">
        <v>500</v>
      </c>
      <c r="E64" s="27">
        <f t="shared" si="5"/>
        <v>41.666666666666664</v>
      </c>
      <c r="F64" s="27">
        <f t="shared" si="4"/>
        <v>0.0037958500730321553</v>
      </c>
    </row>
    <row r="65" spans="1:6" ht="22.5">
      <c r="A65" s="125"/>
      <c r="B65" s="28" t="s">
        <v>149</v>
      </c>
      <c r="C65" s="27"/>
      <c r="D65" s="26">
        <v>0</v>
      </c>
      <c r="E65" s="27">
        <f>D65/12</f>
        <v>0</v>
      </c>
      <c r="F65" s="27">
        <f>E65/$C$8</f>
        <v>0</v>
      </c>
    </row>
    <row r="66" spans="1:6" ht="30">
      <c r="A66" s="46" t="s">
        <v>35</v>
      </c>
      <c r="B66" s="18" t="s">
        <v>36</v>
      </c>
      <c r="C66" s="20"/>
      <c r="D66" s="19">
        <v>0</v>
      </c>
      <c r="E66" s="20">
        <f t="shared" si="5"/>
        <v>0</v>
      </c>
      <c r="F66" s="20">
        <f t="shared" si="4"/>
        <v>0</v>
      </c>
    </row>
    <row r="67" spans="1:6" ht="45">
      <c r="A67" s="129" t="s">
        <v>37</v>
      </c>
      <c r="B67" s="18" t="s">
        <v>38</v>
      </c>
      <c r="C67" s="20"/>
      <c r="D67" s="19">
        <f>SUM(D68:D71)</f>
        <v>0</v>
      </c>
      <c r="E67" s="20">
        <f t="shared" si="5"/>
        <v>0</v>
      </c>
      <c r="F67" s="20">
        <f t="shared" si="4"/>
        <v>0</v>
      </c>
    </row>
    <row r="68" spans="1:6" ht="15">
      <c r="A68" s="129"/>
      <c r="B68" s="28" t="s">
        <v>150</v>
      </c>
      <c r="C68" s="27"/>
      <c r="D68" s="26">
        <v>0</v>
      </c>
      <c r="E68" s="27">
        <f t="shared" si="5"/>
        <v>0</v>
      </c>
      <c r="F68" s="27">
        <f t="shared" si="4"/>
        <v>0</v>
      </c>
    </row>
    <row r="69" spans="1:6" ht="15">
      <c r="A69" s="129"/>
      <c r="B69" s="28" t="s">
        <v>151</v>
      </c>
      <c r="C69" s="27"/>
      <c r="D69" s="26">
        <v>0</v>
      </c>
      <c r="E69" s="27">
        <f t="shared" si="5"/>
        <v>0</v>
      </c>
      <c r="F69" s="27">
        <f t="shared" si="4"/>
        <v>0</v>
      </c>
    </row>
    <row r="70" spans="1:6" ht="15">
      <c r="A70" s="129"/>
      <c r="B70" s="28" t="s">
        <v>152</v>
      </c>
      <c r="C70" s="27"/>
      <c r="D70" s="26">
        <v>0</v>
      </c>
      <c r="E70" s="27">
        <f t="shared" si="5"/>
        <v>0</v>
      </c>
      <c r="F70" s="27">
        <f t="shared" si="4"/>
        <v>0</v>
      </c>
    </row>
    <row r="71" spans="1:6" ht="22.5">
      <c r="A71" s="129"/>
      <c r="B71" s="28" t="s">
        <v>153</v>
      </c>
      <c r="C71" s="27"/>
      <c r="D71" s="26">
        <v>0</v>
      </c>
      <c r="E71" s="27">
        <f>D71/12</f>
        <v>0</v>
      </c>
      <c r="F71" s="27">
        <f t="shared" si="4"/>
        <v>0</v>
      </c>
    </row>
    <row r="72" spans="1:6" ht="15">
      <c r="A72" s="46" t="s">
        <v>39</v>
      </c>
      <c r="B72" s="18" t="s">
        <v>40</v>
      </c>
      <c r="C72" s="29"/>
      <c r="D72" s="19">
        <f>D73+D74</f>
        <v>64800</v>
      </c>
      <c r="E72" s="29">
        <f>D72/12</f>
        <v>5400</v>
      </c>
      <c r="F72" s="29">
        <f aca="true" t="shared" si="6" ref="F72:F92">E72/$C$8</f>
        <v>0.4919421694649674</v>
      </c>
    </row>
    <row r="73" spans="1:6" ht="15">
      <c r="A73" s="56"/>
      <c r="B73" s="28" t="s">
        <v>156</v>
      </c>
      <c r="C73" s="29"/>
      <c r="D73" s="57">
        <v>0</v>
      </c>
      <c r="E73" s="58">
        <v>0</v>
      </c>
      <c r="F73" s="58">
        <v>0</v>
      </c>
    </row>
    <row r="74" spans="1:6" ht="15">
      <c r="A74" s="56"/>
      <c r="B74" s="28" t="s">
        <v>157</v>
      </c>
      <c r="C74" s="29"/>
      <c r="D74" s="26">
        <f>E74*12</f>
        <v>64800</v>
      </c>
      <c r="E74" s="58">
        <v>5400</v>
      </c>
      <c r="F74" s="27">
        <f t="shared" si="6"/>
        <v>0.4919421694649674</v>
      </c>
    </row>
    <row r="75" spans="1:6" ht="15">
      <c r="A75" s="46" t="s">
        <v>41</v>
      </c>
      <c r="B75" s="18" t="s">
        <v>42</v>
      </c>
      <c r="C75" s="20"/>
      <c r="D75" s="19">
        <v>10000</v>
      </c>
      <c r="E75" s="20">
        <f aca="true" t="shared" si="7" ref="E75:E83">D75/12</f>
        <v>833.3333333333334</v>
      </c>
      <c r="F75" s="20">
        <f t="shared" si="6"/>
        <v>0.07591700146064312</v>
      </c>
    </row>
    <row r="76" spans="1:6" ht="90">
      <c r="A76" s="46" t="s">
        <v>43</v>
      </c>
      <c r="B76" s="18" t="s">
        <v>44</v>
      </c>
      <c r="C76" s="20"/>
      <c r="D76" s="19">
        <f>D77+D78+D79</f>
        <v>25800</v>
      </c>
      <c r="E76" s="20">
        <f t="shared" si="7"/>
        <v>2150</v>
      </c>
      <c r="F76" s="20">
        <f t="shared" si="6"/>
        <v>0.19586586376845921</v>
      </c>
    </row>
    <row r="77" spans="1:6" ht="30">
      <c r="A77" s="45" t="s">
        <v>45</v>
      </c>
      <c r="B77" s="21" t="s">
        <v>46</v>
      </c>
      <c r="C77" s="23"/>
      <c r="D77" s="22">
        <v>10000</v>
      </c>
      <c r="E77" s="23">
        <f t="shared" si="7"/>
        <v>833.3333333333334</v>
      </c>
      <c r="F77" s="23">
        <f t="shared" si="6"/>
        <v>0.07591700146064312</v>
      </c>
    </row>
    <row r="78" spans="1:6" ht="30">
      <c r="A78" s="45" t="s">
        <v>47</v>
      </c>
      <c r="B78" s="21" t="s">
        <v>48</v>
      </c>
      <c r="C78" s="23"/>
      <c r="D78" s="22">
        <v>2000</v>
      </c>
      <c r="E78" s="23">
        <f t="shared" si="7"/>
        <v>166.66666666666666</v>
      </c>
      <c r="F78" s="23">
        <f t="shared" si="6"/>
        <v>0.015183400292128621</v>
      </c>
    </row>
    <row r="79" spans="1:6" ht="30">
      <c r="A79" s="121" t="s">
        <v>49</v>
      </c>
      <c r="B79" s="30" t="s">
        <v>50</v>
      </c>
      <c r="C79" s="23"/>
      <c r="D79" s="22">
        <f>SUM(D80:D82)</f>
        <v>13800</v>
      </c>
      <c r="E79" s="23">
        <f t="shared" si="7"/>
        <v>1150</v>
      </c>
      <c r="F79" s="23">
        <f t="shared" si="6"/>
        <v>0.1047654620156875</v>
      </c>
    </row>
    <row r="80" spans="1:6" ht="15">
      <c r="A80" s="121"/>
      <c r="B80" s="28" t="s">
        <v>158</v>
      </c>
      <c r="C80" s="27"/>
      <c r="D80" s="26">
        <v>12000</v>
      </c>
      <c r="E80" s="27">
        <f t="shared" si="7"/>
        <v>1000</v>
      </c>
      <c r="F80" s="27">
        <f t="shared" si="6"/>
        <v>0.09110040175277173</v>
      </c>
    </row>
    <row r="81" spans="1:6" ht="15">
      <c r="A81" s="121"/>
      <c r="B81" s="28" t="s">
        <v>159</v>
      </c>
      <c r="C81" s="27"/>
      <c r="D81" s="26">
        <v>1800</v>
      </c>
      <c r="E81" s="27">
        <f t="shared" si="7"/>
        <v>150</v>
      </c>
      <c r="F81" s="27">
        <f t="shared" si="6"/>
        <v>0.01366506026291576</v>
      </c>
    </row>
    <row r="82" spans="1:6" ht="22.5">
      <c r="A82" s="121"/>
      <c r="B82" s="28" t="s">
        <v>160</v>
      </c>
      <c r="C82" s="27"/>
      <c r="D82" s="26">
        <v>0</v>
      </c>
      <c r="E82" s="27">
        <f t="shared" si="7"/>
        <v>0</v>
      </c>
      <c r="F82" s="27">
        <f t="shared" si="6"/>
        <v>0</v>
      </c>
    </row>
    <row r="83" spans="1:6" ht="31.5">
      <c r="A83" s="14" t="s">
        <v>51</v>
      </c>
      <c r="B83" s="15" t="s">
        <v>52</v>
      </c>
      <c r="C83" s="17"/>
      <c r="D83" s="16">
        <f>D84+D87+D91+D92+D98+D101+D106+D107+D108+D109+D110+D111+D112+D113+D114+D115+D116+D120+D121+D122</f>
        <v>1395857.7259999998</v>
      </c>
      <c r="E83" s="17">
        <f t="shared" si="7"/>
        <v>116321.47716666665</v>
      </c>
      <c r="F83" s="17">
        <f t="shared" si="6"/>
        <v>10.596933302359195</v>
      </c>
    </row>
    <row r="84" spans="1:6" ht="15">
      <c r="A84" s="121" t="s">
        <v>9</v>
      </c>
      <c r="B84" s="21" t="s">
        <v>53</v>
      </c>
      <c r="C84" s="23"/>
      <c r="D84" s="22">
        <f>D85+D86</f>
        <v>0</v>
      </c>
      <c r="E84" s="23">
        <f>E85+E86</f>
        <v>0</v>
      </c>
      <c r="F84" s="23">
        <f t="shared" si="6"/>
        <v>0</v>
      </c>
    </row>
    <row r="85" spans="1:6" ht="33.75">
      <c r="A85" s="121"/>
      <c r="B85" s="28" t="s">
        <v>161</v>
      </c>
      <c r="C85" s="27"/>
      <c r="D85" s="26">
        <v>0</v>
      </c>
      <c r="E85" s="27"/>
      <c r="F85" s="27">
        <f t="shared" si="6"/>
        <v>0</v>
      </c>
    </row>
    <row r="86" spans="1:6" ht="33.75">
      <c r="A86" s="121"/>
      <c r="B86" s="28" t="s">
        <v>162</v>
      </c>
      <c r="C86" s="27"/>
      <c r="D86" s="26">
        <v>0</v>
      </c>
      <c r="E86" s="27">
        <f>D86/12</f>
        <v>0</v>
      </c>
      <c r="F86" s="27">
        <f t="shared" si="6"/>
        <v>0</v>
      </c>
    </row>
    <row r="87" spans="1:6" ht="15">
      <c r="A87" s="121" t="s">
        <v>21</v>
      </c>
      <c r="B87" s="21" t="s">
        <v>54</v>
      </c>
      <c r="C87" s="23"/>
      <c r="D87" s="22">
        <f>SUM(D88:D90)</f>
        <v>2000</v>
      </c>
      <c r="E87" s="23">
        <f>D87/12</f>
        <v>166.66666666666666</v>
      </c>
      <c r="F87" s="23">
        <f t="shared" si="6"/>
        <v>0.015183400292128621</v>
      </c>
    </row>
    <row r="88" spans="1:6" ht="15">
      <c r="A88" s="121"/>
      <c r="B88" s="28" t="s">
        <v>163</v>
      </c>
      <c r="C88" s="27"/>
      <c r="D88" s="26">
        <v>2000</v>
      </c>
      <c r="E88" s="27">
        <f>D88/12</f>
        <v>166.66666666666666</v>
      </c>
      <c r="F88" s="27">
        <f t="shared" si="6"/>
        <v>0.015183400292128621</v>
      </c>
    </row>
    <row r="89" spans="1:6" ht="15">
      <c r="A89" s="121"/>
      <c r="B89" s="28" t="s">
        <v>164</v>
      </c>
      <c r="C89" s="27"/>
      <c r="D89" s="26">
        <v>0</v>
      </c>
      <c r="E89" s="27">
        <f>D89/12</f>
        <v>0</v>
      </c>
      <c r="F89" s="27">
        <f t="shared" si="6"/>
        <v>0</v>
      </c>
    </row>
    <row r="90" spans="1:6" ht="15">
      <c r="A90" s="121"/>
      <c r="B90" s="28" t="s">
        <v>165</v>
      </c>
      <c r="C90" s="27"/>
      <c r="D90" s="26">
        <v>0</v>
      </c>
      <c r="E90" s="27">
        <f>D90/12</f>
        <v>0</v>
      </c>
      <c r="F90" s="27">
        <f t="shared" si="6"/>
        <v>0</v>
      </c>
    </row>
    <row r="91" spans="1:6" ht="45">
      <c r="A91" s="45" t="s">
        <v>31</v>
      </c>
      <c r="B91" s="21" t="s">
        <v>55</v>
      </c>
      <c r="C91" s="20"/>
      <c r="D91" s="22">
        <v>0</v>
      </c>
      <c r="E91" s="20">
        <f>D91/12</f>
        <v>0</v>
      </c>
      <c r="F91" s="20">
        <f t="shared" si="6"/>
        <v>0</v>
      </c>
    </row>
    <row r="92" spans="1:6" ht="15">
      <c r="A92" s="121" t="s">
        <v>33</v>
      </c>
      <c r="B92" s="21" t="s">
        <v>56</v>
      </c>
      <c r="C92" s="20"/>
      <c r="D92" s="22">
        <f>SUM(D93:D97)</f>
        <v>697069.968</v>
      </c>
      <c r="E92" s="20">
        <f>D92/12</f>
        <v>58089.164</v>
      </c>
      <c r="F92" s="20">
        <f t="shared" si="6"/>
        <v>5.291946177882644</v>
      </c>
    </row>
    <row r="93" spans="1:6" ht="22.5">
      <c r="A93" s="121"/>
      <c r="B93" s="28" t="s">
        <v>166</v>
      </c>
      <c r="C93" s="27"/>
      <c r="D93" s="26">
        <f>E93*13</f>
        <v>481234</v>
      </c>
      <c r="E93" s="27">
        <v>37018</v>
      </c>
      <c r="F93" s="27">
        <f>D93/$C$8/12</f>
        <v>3.6533842280911126</v>
      </c>
    </row>
    <row r="94" spans="1:6" ht="22.5">
      <c r="A94" s="121"/>
      <c r="B94" s="28" t="s">
        <v>167</v>
      </c>
      <c r="C94" s="27"/>
      <c r="D94" s="26">
        <v>34500</v>
      </c>
      <c r="E94" s="27">
        <f>D94/12</f>
        <v>2875</v>
      </c>
      <c r="F94" s="27">
        <f aca="true" t="shared" si="8" ref="F94:F101">E94/$C$8</f>
        <v>0.2619136550392187</v>
      </c>
    </row>
    <row r="95" spans="1:6" ht="15">
      <c r="A95" s="121"/>
      <c r="B95" s="28" t="s">
        <v>168</v>
      </c>
      <c r="C95" s="27"/>
      <c r="D95" s="26">
        <v>9450</v>
      </c>
      <c r="E95" s="27">
        <f>D95/12</f>
        <v>787.5</v>
      </c>
      <c r="F95" s="27">
        <f t="shared" si="8"/>
        <v>0.07174156638030774</v>
      </c>
    </row>
    <row r="96" spans="1:6" ht="15">
      <c r="A96" s="121"/>
      <c r="B96" s="28" t="s">
        <v>169</v>
      </c>
      <c r="C96" s="27"/>
      <c r="D96" s="26">
        <v>10200</v>
      </c>
      <c r="E96" s="27">
        <f>D96/12</f>
        <v>850</v>
      </c>
      <c r="F96" s="27">
        <f t="shared" si="8"/>
        <v>0.07743534148985597</v>
      </c>
    </row>
    <row r="97" spans="1:6" ht="15">
      <c r="A97" s="121"/>
      <c r="B97" s="28" t="s">
        <v>170</v>
      </c>
      <c r="C97" s="27"/>
      <c r="D97" s="26">
        <f>(D93+D94+D95+D96)*0.302</f>
        <v>161685.968</v>
      </c>
      <c r="E97" s="27">
        <f>(E93+E94+E95+E96)*0.202</f>
        <v>8389.161</v>
      </c>
      <c r="F97" s="27">
        <f t="shared" si="8"/>
        <v>0.7642559374686843</v>
      </c>
    </row>
    <row r="98" spans="1:6" ht="30">
      <c r="A98" s="121" t="s">
        <v>35</v>
      </c>
      <c r="B98" s="21" t="s">
        <v>58</v>
      </c>
      <c r="C98" s="23"/>
      <c r="D98" s="22">
        <f>D99+D100</f>
        <v>148948.8</v>
      </c>
      <c r="E98" s="23">
        <f>D98/12</f>
        <v>12412.4</v>
      </c>
      <c r="F98" s="23">
        <f t="shared" si="8"/>
        <v>1.1307746267161038</v>
      </c>
    </row>
    <row r="99" spans="1:6" ht="15">
      <c r="A99" s="121"/>
      <c r="B99" s="28" t="s">
        <v>171</v>
      </c>
      <c r="C99" s="27"/>
      <c r="D99" s="26">
        <f>E99*13</f>
        <v>114400</v>
      </c>
      <c r="E99" s="27">
        <v>8800</v>
      </c>
      <c r="F99" s="27">
        <f t="shared" si="8"/>
        <v>0.8016835354243913</v>
      </c>
    </row>
    <row r="100" spans="1:6" ht="15">
      <c r="A100" s="121"/>
      <c r="B100" s="28" t="s">
        <v>172</v>
      </c>
      <c r="C100" s="27"/>
      <c r="D100" s="26">
        <f>D99*0.302</f>
        <v>34548.799999999996</v>
      </c>
      <c r="E100" s="27">
        <f>E99*0.302</f>
        <v>2657.6</v>
      </c>
      <c r="F100" s="27">
        <f t="shared" si="8"/>
        <v>0.24210842769816615</v>
      </c>
    </row>
    <row r="101" spans="1:6" ht="30">
      <c r="A101" s="119" t="s">
        <v>37</v>
      </c>
      <c r="B101" s="21" t="s">
        <v>61</v>
      </c>
      <c r="C101" s="27"/>
      <c r="D101" s="22">
        <f>SUM(D102:D105)</f>
        <v>337385.958</v>
      </c>
      <c r="E101" s="31">
        <f>D101/12</f>
        <v>28115.496499999997</v>
      </c>
      <c r="F101" s="27">
        <f t="shared" si="8"/>
        <v>2.561333026628647</v>
      </c>
    </row>
    <row r="102" spans="1:6" ht="15">
      <c r="A102" s="120"/>
      <c r="B102" s="28" t="s">
        <v>176</v>
      </c>
      <c r="C102" s="27"/>
      <c r="D102" s="26">
        <f>E102*13</f>
        <v>259129</v>
      </c>
      <c r="E102" s="27">
        <v>19933</v>
      </c>
      <c r="F102" s="27">
        <f>D102/$C$8/12</f>
        <v>1.9672296671494989</v>
      </c>
    </row>
    <row r="103" spans="1:6" ht="15">
      <c r="A103" s="120"/>
      <c r="B103" s="28" t="s">
        <v>173</v>
      </c>
      <c r="C103" s="27"/>
      <c r="D103" s="26">
        <f>D102*0.302</f>
        <v>78256.958</v>
      </c>
      <c r="E103" s="27">
        <f>E102*0.202</f>
        <v>4026.4660000000003</v>
      </c>
      <c r="F103" s="27">
        <f aca="true" t="shared" si="9" ref="F103:F122">E103/$C$8</f>
        <v>0.3668126702438758</v>
      </c>
    </row>
    <row r="104" spans="1:6" ht="22.5">
      <c r="A104" s="120"/>
      <c r="B104" s="28" t="s">
        <v>174</v>
      </c>
      <c r="C104" s="27"/>
      <c r="D104" s="26">
        <v>0</v>
      </c>
      <c r="E104" s="27">
        <f>D104/12</f>
        <v>0</v>
      </c>
      <c r="F104" s="27">
        <f>E104/$C$8</f>
        <v>0</v>
      </c>
    </row>
    <row r="105" spans="1:6" ht="22.5">
      <c r="A105" s="130"/>
      <c r="B105" s="28" t="s">
        <v>175</v>
      </c>
      <c r="C105" s="27"/>
      <c r="D105" s="26">
        <v>0</v>
      </c>
      <c r="E105" s="27">
        <f>D105/12</f>
        <v>0</v>
      </c>
      <c r="F105" s="27">
        <f t="shared" si="9"/>
        <v>0</v>
      </c>
    </row>
    <row r="106" spans="1:6" ht="15">
      <c r="A106" s="45" t="s">
        <v>39</v>
      </c>
      <c r="B106" s="21" t="s">
        <v>63</v>
      </c>
      <c r="C106" s="27"/>
      <c r="D106" s="22">
        <v>0</v>
      </c>
      <c r="E106" s="31">
        <v>0</v>
      </c>
      <c r="F106" s="27">
        <f t="shared" si="9"/>
        <v>0</v>
      </c>
    </row>
    <row r="107" spans="1:6" ht="30">
      <c r="A107" s="45" t="s">
        <v>41</v>
      </c>
      <c r="B107" s="21" t="s">
        <v>65</v>
      </c>
      <c r="C107" s="27"/>
      <c r="D107" s="22">
        <v>2500</v>
      </c>
      <c r="E107" s="31">
        <f>D107/12</f>
        <v>208.33333333333334</v>
      </c>
      <c r="F107" s="27">
        <f t="shared" si="9"/>
        <v>0.01897925036516078</v>
      </c>
    </row>
    <row r="108" spans="1:6" ht="15">
      <c r="A108" s="45" t="s">
        <v>43</v>
      </c>
      <c r="B108" s="21" t="s">
        <v>67</v>
      </c>
      <c r="C108" s="27"/>
      <c r="D108" s="22">
        <v>18000</v>
      </c>
      <c r="E108" s="31">
        <f>D108/12</f>
        <v>1500</v>
      </c>
      <c r="F108" s="27">
        <f t="shared" si="9"/>
        <v>0.1366506026291576</v>
      </c>
    </row>
    <row r="109" spans="1:6" ht="15">
      <c r="A109" s="45" t="s">
        <v>57</v>
      </c>
      <c r="B109" s="21" t="s">
        <v>69</v>
      </c>
      <c r="C109" s="27"/>
      <c r="D109" s="22">
        <v>6000</v>
      </c>
      <c r="E109" s="31">
        <f aca="true" t="shared" si="10" ref="E109:E116">D109/12</f>
        <v>500</v>
      </c>
      <c r="F109" s="27">
        <f t="shared" si="9"/>
        <v>0.045550200876385866</v>
      </c>
    </row>
    <row r="110" spans="1:6" ht="15">
      <c r="A110" s="45" t="s">
        <v>59</v>
      </c>
      <c r="B110" s="21" t="s">
        <v>71</v>
      </c>
      <c r="C110" s="27"/>
      <c r="D110" s="22">
        <v>0</v>
      </c>
      <c r="E110" s="31">
        <f t="shared" si="10"/>
        <v>0</v>
      </c>
      <c r="F110" s="27">
        <f t="shared" si="9"/>
        <v>0</v>
      </c>
    </row>
    <row r="111" spans="1:6" ht="15">
      <c r="A111" s="45" t="s">
        <v>60</v>
      </c>
      <c r="B111" s="21" t="s">
        <v>73</v>
      </c>
      <c r="C111" s="27"/>
      <c r="D111" s="22">
        <v>13800</v>
      </c>
      <c r="E111" s="31">
        <f t="shared" si="10"/>
        <v>1150</v>
      </c>
      <c r="F111" s="27">
        <f t="shared" si="9"/>
        <v>0.1047654620156875</v>
      </c>
    </row>
    <row r="112" spans="1:6" ht="15">
      <c r="A112" s="45" t="s">
        <v>62</v>
      </c>
      <c r="B112" s="21" t="s">
        <v>75</v>
      </c>
      <c r="C112" s="27"/>
      <c r="D112" s="22">
        <v>20480</v>
      </c>
      <c r="E112" s="31">
        <f t="shared" si="10"/>
        <v>1706.6666666666667</v>
      </c>
      <c r="F112" s="27">
        <f t="shared" si="9"/>
        <v>0.1554780189913971</v>
      </c>
    </row>
    <row r="113" spans="1:6" ht="15">
      <c r="A113" s="45" t="s">
        <v>64</v>
      </c>
      <c r="B113" s="21" t="s">
        <v>77</v>
      </c>
      <c r="C113" s="27"/>
      <c r="D113" s="22">
        <v>11352</v>
      </c>
      <c r="E113" s="31">
        <f t="shared" si="10"/>
        <v>946</v>
      </c>
      <c r="F113" s="27">
        <f t="shared" si="9"/>
        <v>0.08618098005812205</v>
      </c>
    </row>
    <row r="114" spans="1:6" ht="15">
      <c r="A114" s="45" t="s">
        <v>66</v>
      </c>
      <c r="B114" s="21" t="s">
        <v>78</v>
      </c>
      <c r="C114" s="27"/>
      <c r="D114" s="22">
        <v>13721</v>
      </c>
      <c r="E114" s="31">
        <f t="shared" si="10"/>
        <v>1143.4166666666667</v>
      </c>
      <c r="F114" s="27">
        <f t="shared" si="9"/>
        <v>0.10416571770414843</v>
      </c>
    </row>
    <row r="115" spans="1:6" ht="15">
      <c r="A115" s="45" t="s">
        <v>68</v>
      </c>
      <c r="B115" s="21" t="s">
        <v>79</v>
      </c>
      <c r="C115" s="27"/>
      <c r="D115" s="22">
        <v>0</v>
      </c>
      <c r="E115" s="31">
        <f t="shared" si="10"/>
        <v>0</v>
      </c>
      <c r="F115" s="27">
        <f t="shared" si="9"/>
        <v>0</v>
      </c>
    </row>
    <row r="116" spans="1:6" ht="15">
      <c r="A116" s="121" t="s">
        <v>70</v>
      </c>
      <c r="B116" s="21" t="s">
        <v>80</v>
      </c>
      <c r="C116" s="27"/>
      <c r="D116" s="22">
        <f>SUM(D117:D119)</f>
        <v>80200</v>
      </c>
      <c r="E116" s="31">
        <f t="shared" si="10"/>
        <v>6683.333333333333</v>
      </c>
      <c r="F116" s="27">
        <f t="shared" si="9"/>
        <v>0.6088543517143578</v>
      </c>
    </row>
    <row r="117" spans="1:6" ht="15">
      <c r="A117" s="121"/>
      <c r="B117" s="28" t="s">
        <v>177</v>
      </c>
      <c r="C117" s="27"/>
      <c r="D117" s="26">
        <f>E117*12</f>
        <v>60000</v>
      </c>
      <c r="E117" s="27">
        <v>5000</v>
      </c>
      <c r="F117" s="27">
        <f t="shared" si="9"/>
        <v>0.45550200876385866</v>
      </c>
    </row>
    <row r="118" spans="1:6" ht="15">
      <c r="A118" s="121"/>
      <c r="B118" s="28" t="s">
        <v>178</v>
      </c>
      <c r="C118" s="27"/>
      <c r="D118" s="26">
        <v>4000</v>
      </c>
      <c r="E118" s="27">
        <f>D118/12</f>
        <v>333.3333333333333</v>
      </c>
      <c r="F118" s="27">
        <f t="shared" si="9"/>
        <v>0.030366800584257243</v>
      </c>
    </row>
    <row r="119" spans="1:6" ht="15">
      <c r="A119" s="121"/>
      <c r="B119" s="28" t="s">
        <v>179</v>
      </c>
      <c r="C119" s="27"/>
      <c r="D119" s="26">
        <f>E119*12</f>
        <v>16200</v>
      </c>
      <c r="E119" s="27">
        <v>1350</v>
      </c>
      <c r="F119" s="27">
        <f t="shared" si="9"/>
        <v>0.12298554236624185</v>
      </c>
    </row>
    <row r="120" spans="1:6" ht="15">
      <c r="A120" s="45" t="s">
        <v>72</v>
      </c>
      <c r="B120" s="21" t="s">
        <v>93</v>
      </c>
      <c r="C120" s="27"/>
      <c r="D120" s="22">
        <f>E120*12</f>
        <v>24000</v>
      </c>
      <c r="E120" s="31">
        <v>2000</v>
      </c>
      <c r="F120" s="27">
        <f t="shared" si="9"/>
        <v>0.18220080350554346</v>
      </c>
    </row>
    <row r="121" spans="1:6" ht="15">
      <c r="A121" s="45" t="s">
        <v>74</v>
      </c>
      <c r="B121" s="21" t="s">
        <v>81</v>
      </c>
      <c r="C121" s="27"/>
      <c r="D121" s="22">
        <v>14400</v>
      </c>
      <c r="E121" s="31">
        <v>1500</v>
      </c>
      <c r="F121" s="27">
        <f t="shared" si="9"/>
        <v>0.1366506026291576</v>
      </c>
    </row>
    <row r="122" spans="1:6" ht="15">
      <c r="A122" s="45" t="s">
        <v>76</v>
      </c>
      <c r="B122" s="21" t="s">
        <v>82</v>
      </c>
      <c r="C122" s="27"/>
      <c r="D122" s="22">
        <v>6000</v>
      </c>
      <c r="E122" s="31">
        <f>D122/12</f>
        <v>500</v>
      </c>
      <c r="F122" s="27">
        <f t="shared" si="9"/>
        <v>0.045550200876385866</v>
      </c>
    </row>
    <row r="123" spans="1:6" s="36" customFormat="1" ht="31.5">
      <c r="A123" s="74" t="s">
        <v>83</v>
      </c>
      <c r="B123" s="75" t="s">
        <v>90</v>
      </c>
      <c r="C123" s="76"/>
      <c r="D123" s="111">
        <f>D125+D130</f>
        <v>1281140</v>
      </c>
      <c r="E123" s="112"/>
      <c r="F123" s="113">
        <f>F125+F130</f>
        <v>7.20017086386462</v>
      </c>
    </row>
    <row r="124" spans="1:6" ht="18.75" hidden="1">
      <c r="A124" s="32"/>
      <c r="B124" s="33" t="s">
        <v>84</v>
      </c>
      <c r="C124" s="34"/>
      <c r="D124" s="88"/>
      <c r="E124" s="93"/>
      <c r="F124" s="54" t="e">
        <f>#REF!+F125+F130</f>
        <v>#REF!</v>
      </c>
    </row>
    <row r="125" spans="1:6" ht="15.75" customHeight="1">
      <c r="A125" s="32"/>
      <c r="B125" s="81" t="s">
        <v>84</v>
      </c>
      <c r="C125" s="82"/>
      <c r="D125" s="89">
        <f>D126+D127+D128+D129</f>
        <v>63000</v>
      </c>
      <c r="E125" s="94"/>
      <c r="F125" s="76">
        <f>F126+F127+F128+F129</f>
        <v>0.4782771092020516</v>
      </c>
    </row>
    <row r="126" spans="1:6" ht="15">
      <c r="A126" s="45"/>
      <c r="B126" s="21" t="s">
        <v>85</v>
      </c>
      <c r="C126" s="83"/>
      <c r="D126" s="90">
        <v>14000</v>
      </c>
      <c r="E126" s="95">
        <f>D126/12</f>
        <v>1166.6666666666667</v>
      </c>
      <c r="F126" s="23">
        <f>E126/$C$8</f>
        <v>0.10628380204490036</v>
      </c>
    </row>
    <row r="127" spans="1:6" ht="15">
      <c r="A127" s="45"/>
      <c r="B127" s="21" t="s">
        <v>183</v>
      </c>
      <c r="C127" s="83"/>
      <c r="D127" s="90">
        <v>24000</v>
      </c>
      <c r="E127" s="95">
        <f>D127/12</f>
        <v>2000</v>
      </c>
      <c r="F127" s="23">
        <f>E127/$C$8</f>
        <v>0.18220080350554346</v>
      </c>
    </row>
    <row r="128" spans="1:6" ht="30">
      <c r="A128" s="55"/>
      <c r="B128" s="21" t="s">
        <v>187</v>
      </c>
      <c r="C128" s="83"/>
      <c r="D128" s="90">
        <v>25000</v>
      </c>
      <c r="E128" s="95">
        <f>D128/12</f>
        <v>2083.3333333333335</v>
      </c>
      <c r="F128" s="23">
        <f>E128/$C$8</f>
        <v>0.1897925036516078</v>
      </c>
    </row>
    <row r="129" spans="1:6" ht="15">
      <c r="A129" s="79"/>
      <c r="B129" s="98"/>
      <c r="C129" s="99"/>
      <c r="D129" s="90"/>
      <c r="E129" s="95">
        <f>D129/12</f>
        <v>0</v>
      </c>
      <c r="F129" s="23">
        <f>E129/$C$8</f>
        <v>0</v>
      </c>
    </row>
    <row r="130" spans="1:6" ht="15.75">
      <c r="A130" s="48"/>
      <c r="B130" s="81" t="s">
        <v>100</v>
      </c>
      <c r="C130" s="82"/>
      <c r="D130" s="89">
        <f>D131+D132+D133+D134</f>
        <v>1218140</v>
      </c>
      <c r="E130" s="94"/>
      <c r="F130" s="76">
        <f>F131+F132+F133+F134</f>
        <v>6.7218937546625686</v>
      </c>
    </row>
    <row r="131" spans="1:6" ht="15">
      <c r="A131" s="47"/>
      <c r="B131" s="21" t="s">
        <v>191</v>
      </c>
      <c r="C131" s="83"/>
      <c r="D131" s="91">
        <v>40000</v>
      </c>
      <c r="E131" s="95">
        <f>D131/12</f>
        <v>3333.3333333333335</v>
      </c>
      <c r="F131" s="23">
        <f>E131/$C$8</f>
        <v>0.3036680058425725</v>
      </c>
    </row>
    <row r="132" spans="1:6" ht="30">
      <c r="A132" s="80"/>
      <c r="B132" s="24" t="s">
        <v>185</v>
      </c>
      <c r="C132" s="4"/>
      <c r="D132" s="90">
        <v>50000</v>
      </c>
      <c r="E132" s="96">
        <f>D132/12</f>
        <v>4166.666666666667</v>
      </c>
      <c r="F132" s="59">
        <f>E132/$C$8</f>
        <v>0.3795850073032156</v>
      </c>
    </row>
    <row r="133" spans="1:6" ht="30">
      <c r="A133" s="64"/>
      <c r="B133" s="21" t="s">
        <v>180</v>
      </c>
      <c r="C133" s="83"/>
      <c r="D133" s="92">
        <v>130000</v>
      </c>
      <c r="E133" s="95">
        <f>D133/12</f>
        <v>10833.333333333334</v>
      </c>
      <c r="F133" s="23">
        <f>E133/$C$8</f>
        <v>0.9869210189883605</v>
      </c>
    </row>
    <row r="134" spans="1:6" ht="45">
      <c r="A134" s="80"/>
      <c r="B134" s="24" t="s">
        <v>186</v>
      </c>
      <c r="C134" s="4"/>
      <c r="D134" s="90">
        <v>998140</v>
      </c>
      <c r="E134" s="96">
        <f>D134/18</f>
        <v>55452.22222222222</v>
      </c>
      <c r="F134" s="59">
        <f>E134/$C$8</f>
        <v>5.0517197225284205</v>
      </c>
    </row>
    <row r="135" spans="1:6" s="37" customFormat="1" ht="21">
      <c r="A135" s="103" t="s">
        <v>111</v>
      </c>
      <c r="B135" s="114" t="s">
        <v>154</v>
      </c>
      <c r="C135" s="114"/>
      <c r="D135" s="114"/>
      <c r="E135" s="114"/>
      <c r="F135" s="104"/>
    </row>
    <row r="136" spans="1:6" ht="31.5">
      <c r="A136" s="84" t="s">
        <v>182</v>
      </c>
      <c r="B136" s="66" t="s">
        <v>181</v>
      </c>
      <c r="C136" s="85"/>
      <c r="D136" s="86">
        <v>1156000</v>
      </c>
      <c r="E136" s="85">
        <f>D136/12</f>
        <v>96333.33333333333</v>
      </c>
      <c r="F136" s="85"/>
    </row>
    <row r="137" spans="1:6" ht="45">
      <c r="A137" s="55" t="s">
        <v>21</v>
      </c>
      <c r="B137" s="24" t="s">
        <v>155</v>
      </c>
      <c r="C137" s="23"/>
      <c r="D137" s="22">
        <v>120000</v>
      </c>
      <c r="E137" s="31">
        <f>D137/12</f>
        <v>10000</v>
      </c>
      <c r="F137" s="23"/>
    </row>
    <row r="138" spans="1:6" s="61" customFormat="1" ht="18.75">
      <c r="A138" s="55" t="s">
        <v>31</v>
      </c>
      <c r="B138" s="24" t="s">
        <v>184</v>
      </c>
      <c r="C138" s="23"/>
      <c r="D138" s="22">
        <v>40000</v>
      </c>
      <c r="E138" s="31">
        <f>D138/12</f>
        <v>3333.3333333333335</v>
      </c>
      <c r="F138" s="23"/>
    </row>
    <row r="139" spans="1:6" s="37" customFormat="1" ht="15.75">
      <c r="A139" s="84"/>
      <c r="B139" s="60" t="s">
        <v>99</v>
      </c>
      <c r="C139" s="60"/>
      <c r="D139" s="110">
        <f>D136+D137+D138</f>
        <v>1316000</v>
      </c>
      <c r="E139" s="110"/>
      <c r="F139" s="110"/>
    </row>
    <row r="140" spans="1:6" ht="15.75">
      <c r="A140" s="105" t="s">
        <v>112</v>
      </c>
      <c r="B140" s="106" t="s">
        <v>109</v>
      </c>
      <c r="C140" s="107"/>
      <c r="D140" s="108"/>
      <c r="E140" s="109"/>
      <c r="F140" s="107"/>
    </row>
    <row r="141" spans="1:6" ht="15.75">
      <c r="A141" s="47"/>
      <c r="B141" s="66" t="s">
        <v>101</v>
      </c>
      <c r="C141" s="4"/>
      <c r="D141" s="90">
        <f>E141*12</f>
        <v>286664.5342372881</v>
      </c>
      <c r="E141" s="96">
        <f>F141*$C$8</f>
        <v>23888.711186440676</v>
      </c>
      <c r="F141" s="59">
        <f>(2.14-2.14*18/118)*1.2</f>
        <v>2.176271186440678</v>
      </c>
    </row>
    <row r="142" spans="1:6" s="37" customFormat="1" ht="32.25" customHeight="1">
      <c r="A142" s="62"/>
      <c r="B142" s="66" t="s">
        <v>102</v>
      </c>
      <c r="C142" s="4"/>
      <c r="D142" s="87"/>
      <c r="E142" s="96" t="s">
        <v>103</v>
      </c>
      <c r="F142" s="4"/>
    </row>
    <row r="143" spans="1:6" ht="15.75">
      <c r="A143" s="77" t="s">
        <v>190</v>
      </c>
      <c r="B143" s="126" t="s">
        <v>108</v>
      </c>
      <c r="C143" s="127"/>
      <c r="D143" s="127"/>
      <c r="E143" s="127"/>
      <c r="F143" s="128"/>
    </row>
    <row r="144" spans="1:6" ht="15.75">
      <c r="A144" s="62"/>
      <c r="B144" s="66" t="s">
        <v>104</v>
      </c>
      <c r="C144" s="4"/>
      <c r="D144" s="65">
        <f>E144*12</f>
        <v>89571.504</v>
      </c>
      <c r="E144" s="3">
        <f>F144*$C$8</f>
        <v>7464.292</v>
      </c>
      <c r="F144" s="4">
        <v>0.68</v>
      </c>
    </row>
    <row r="145" spans="1:6" ht="15.75">
      <c r="A145" s="62"/>
      <c r="B145" s="66" t="s">
        <v>105</v>
      </c>
      <c r="C145" s="4"/>
      <c r="D145" s="65">
        <f>E145*12</f>
        <v>23710.104</v>
      </c>
      <c r="E145" s="3">
        <f>F145*$C$8</f>
        <v>1975.8419999999999</v>
      </c>
      <c r="F145" s="4">
        <v>0.18</v>
      </c>
    </row>
    <row r="146" spans="1:6" ht="31.5">
      <c r="A146" s="62"/>
      <c r="B146" s="66" t="s">
        <v>106</v>
      </c>
      <c r="C146" s="4"/>
      <c r="D146" s="65">
        <f>E146*12</f>
        <v>31613.471999999994</v>
      </c>
      <c r="E146" s="3">
        <f>F146*$C$8</f>
        <v>2634.4559999999997</v>
      </c>
      <c r="F146" s="59">
        <v>0.24</v>
      </c>
    </row>
    <row r="147" spans="1:9" ht="15.75">
      <c r="A147" s="62"/>
      <c r="B147" s="66" t="s">
        <v>107</v>
      </c>
      <c r="C147" s="4"/>
      <c r="D147" s="65">
        <f>E147*12</f>
        <v>146212.30800000002</v>
      </c>
      <c r="E147" s="3">
        <f>F147*$C$8</f>
        <v>12184.359</v>
      </c>
      <c r="F147" s="4">
        <v>1.11</v>
      </c>
      <c r="I147" s="36"/>
    </row>
    <row r="148" spans="1:6" ht="15.75">
      <c r="A148" s="67"/>
      <c r="B148" s="68" t="s">
        <v>91</v>
      </c>
      <c r="C148" s="69"/>
      <c r="D148" s="100">
        <f>D149+D150+D151</f>
        <v>4630414.83</v>
      </c>
      <c r="E148" s="70"/>
      <c r="F148" s="69"/>
    </row>
    <row r="149" spans="1:6" ht="15">
      <c r="A149" s="63" t="s">
        <v>9</v>
      </c>
      <c r="B149" s="21" t="s">
        <v>88</v>
      </c>
      <c r="C149" s="4"/>
      <c r="D149" s="101">
        <f>D14</f>
        <v>3337274.8299999996</v>
      </c>
      <c r="E149" s="3"/>
      <c r="F149" s="4"/>
    </row>
    <row r="150" spans="1:6" ht="15">
      <c r="A150" s="63" t="s">
        <v>21</v>
      </c>
      <c r="B150" s="21" t="s">
        <v>84</v>
      </c>
      <c r="C150" s="4"/>
      <c r="D150" s="101">
        <f>D123</f>
        <v>1281140</v>
      </c>
      <c r="E150" s="3"/>
      <c r="F150" s="4"/>
    </row>
    <row r="151" spans="1:6" ht="15">
      <c r="A151" s="63" t="s">
        <v>31</v>
      </c>
      <c r="B151" s="21" t="s">
        <v>89</v>
      </c>
      <c r="C151" s="4"/>
      <c r="D151" s="101">
        <v>12000</v>
      </c>
      <c r="E151" s="3"/>
      <c r="F151" s="4"/>
    </row>
    <row r="152" spans="1:6" ht="15.75">
      <c r="A152" s="63" t="s">
        <v>35</v>
      </c>
      <c r="B152" s="66" t="s">
        <v>101</v>
      </c>
      <c r="C152" s="4"/>
      <c r="D152" s="101">
        <f>$D$141</f>
        <v>286664.5342372881</v>
      </c>
      <c r="E152" s="3"/>
      <c r="F152" s="4"/>
    </row>
    <row r="153" spans="1:6" ht="15.75">
      <c r="A153" s="63" t="s">
        <v>37</v>
      </c>
      <c r="B153" s="66" t="s">
        <v>104</v>
      </c>
      <c r="C153" s="4"/>
      <c r="D153" s="101">
        <f>$D$144</f>
        <v>89571.504</v>
      </c>
      <c r="E153" s="3"/>
      <c r="F153" s="4"/>
    </row>
    <row r="154" spans="1:6" ht="15.75">
      <c r="A154" s="63" t="s">
        <v>39</v>
      </c>
      <c r="B154" s="66" t="s">
        <v>105</v>
      </c>
      <c r="C154" s="4"/>
      <c r="D154" s="101">
        <f>$D$145</f>
        <v>23710.104</v>
      </c>
      <c r="E154" s="3"/>
      <c r="F154" s="4"/>
    </row>
    <row r="155" spans="1:6" ht="31.5">
      <c r="A155" s="63" t="s">
        <v>41</v>
      </c>
      <c r="B155" s="66" t="s">
        <v>106</v>
      </c>
      <c r="C155" s="4"/>
      <c r="D155" s="101">
        <f>$D$146</f>
        <v>31613.471999999994</v>
      </c>
      <c r="E155" s="3"/>
      <c r="F155" s="4"/>
    </row>
    <row r="156" spans="1:6" ht="15.75">
      <c r="A156" s="63" t="s">
        <v>43</v>
      </c>
      <c r="B156" s="66" t="s">
        <v>107</v>
      </c>
      <c r="C156" s="4"/>
      <c r="D156" s="101">
        <f>$D$147</f>
        <v>146212.30800000002</v>
      </c>
      <c r="E156" s="3"/>
      <c r="F156" s="4"/>
    </row>
    <row r="157" spans="1:6" ht="15.75">
      <c r="A157" s="63" t="s">
        <v>57</v>
      </c>
      <c r="B157" s="66" t="s">
        <v>102</v>
      </c>
      <c r="C157" s="4"/>
      <c r="D157" s="101">
        <f>(SUM(D149:D156))*0.04</f>
        <v>208327.47008949154</v>
      </c>
      <c r="E157" s="3"/>
      <c r="F157" s="4"/>
    </row>
    <row r="158" spans="1:6" ht="15.75">
      <c r="A158" s="71"/>
      <c r="B158" s="68" t="s">
        <v>110</v>
      </c>
      <c r="C158" s="72"/>
      <c r="D158" s="102">
        <f>SUM(D149:D157)</f>
        <v>5416514.22232678</v>
      </c>
      <c r="E158" s="73"/>
      <c r="F158" s="72"/>
    </row>
    <row r="159" spans="2:6" ht="21" customHeight="1">
      <c r="B159" s="49"/>
      <c r="C159" s="50"/>
      <c r="D159" s="51"/>
      <c r="E159" s="44"/>
      <c r="F159" s="50"/>
    </row>
    <row r="160" ht="15">
      <c r="B160" s="35"/>
    </row>
    <row r="161" ht="15">
      <c r="B161" s="35"/>
    </row>
    <row r="162" ht="15">
      <c r="B162" s="35"/>
    </row>
    <row r="163" ht="15">
      <c r="B163" s="35"/>
    </row>
    <row r="164" ht="15">
      <c r="B164" s="35"/>
    </row>
    <row r="165" ht="15">
      <c r="B165" s="35"/>
    </row>
    <row r="166" ht="15">
      <c r="B166" s="35"/>
    </row>
    <row r="167" ht="15">
      <c r="B167" s="35"/>
    </row>
    <row r="168" ht="15">
      <c r="B168" s="35"/>
    </row>
    <row r="169" ht="15">
      <c r="B169" s="35"/>
    </row>
    <row r="170" ht="15">
      <c r="B170" s="35"/>
    </row>
    <row r="171" ht="15">
      <c r="B171" s="35"/>
    </row>
    <row r="172" ht="15">
      <c r="B172" s="35"/>
    </row>
    <row r="173" ht="15">
      <c r="B173" s="35"/>
    </row>
    <row r="174" ht="15">
      <c r="B174" s="35"/>
    </row>
    <row r="175" ht="15">
      <c r="B175" s="35"/>
    </row>
    <row r="176" ht="15">
      <c r="B176" s="35"/>
    </row>
    <row r="177" ht="15">
      <c r="B177" s="35"/>
    </row>
    <row r="178" ht="15">
      <c r="B178" s="35"/>
    </row>
    <row r="179" ht="15">
      <c r="B179" s="35"/>
    </row>
    <row r="180" ht="15">
      <c r="B180" s="35"/>
    </row>
    <row r="181" ht="15">
      <c r="B181" s="35"/>
    </row>
    <row r="182" ht="15">
      <c r="B182" s="35"/>
    </row>
    <row r="183" ht="15">
      <c r="B183" s="35"/>
    </row>
    <row r="184" ht="15">
      <c r="B184" s="35"/>
    </row>
    <row r="185" ht="15">
      <c r="B185" s="35"/>
    </row>
    <row r="186" ht="15">
      <c r="B186" s="35"/>
    </row>
    <row r="187" ht="15">
      <c r="B187" s="35"/>
    </row>
    <row r="188" ht="15">
      <c r="B188" s="35"/>
    </row>
    <row r="189" ht="15">
      <c r="B189" s="35"/>
    </row>
    <row r="190" ht="15">
      <c r="B190" s="35"/>
    </row>
    <row r="191" ht="15">
      <c r="B191" s="35"/>
    </row>
    <row r="192" ht="15">
      <c r="B192" s="35"/>
    </row>
    <row r="193" ht="15">
      <c r="B193" s="35"/>
    </row>
    <row r="194" ht="15">
      <c r="B194" s="35"/>
    </row>
    <row r="195" ht="15">
      <c r="B195" s="35"/>
    </row>
    <row r="196" ht="15">
      <c r="B196" s="35"/>
    </row>
    <row r="197" ht="15">
      <c r="B197" s="35"/>
    </row>
    <row r="198" ht="15">
      <c r="B198" s="35"/>
    </row>
    <row r="199" ht="15">
      <c r="B199" s="35"/>
    </row>
    <row r="200" ht="15">
      <c r="B200" s="35"/>
    </row>
    <row r="201" ht="15">
      <c r="B201" s="35"/>
    </row>
    <row r="202" ht="15">
      <c r="B202" s="35"/>
    </row>
    <row r="203" ht="15">
      <c r="B203" s="35"/>
    </row>
    <row r="204" ht="15">
      <c r="B204" s="35"/>
    </row>
    <row r="205" ht="15">
      <c r="B205" s="35"/>
    </row>
    <row r="206" ht="15">
      <c r="B206" s="35"/>
    </row>
    <row r="207" ht="15">
      <c r="B207" s="35"/>
    </row>
    <row r="208" ht="15">
      <c r="B208" s="35"/>
    </row>
    <row r="209" ht="15">
      <c r="B209" s="35"/>
    </row>
    <row r="210" ht="15">
      <c r="B210" s="35"/>
    </row>
    <row r="211" ht="15">
      <c r="B211" s="35"/>
    </row>
    <row r="212" ht="15">
      <c r="B212" s="35"/>
    </row>
    <row r="213" ht="15">
      <c r="B213" s="35"/>
    </row>
    <row r="214" ht="15">
      <c r="B214" s="35"/>
    </row>
    <row r="215" ht="15">
      <c r="B215" s="35"/>
    </row>
    <row r="216" ht="15">
      <c r="B216" s="35"/>
    </row>
    <row r="217" ht="15">
      <c r="B217" s="35"/>
    </row>
    <row r="218" ht="15">
      <c r="B218" s="35"/>
    </row>
    <row r="219" ht="15">
      <c r="B219" s="35"/>
    </row>
    <row r="220" ht="15">
      <c r="B220" s="35"/>
    </row>
    <row r="221" ht="15">
      <c r="B221" s="35"/>
    </row>
    <row r="222" ht="15">
      <c r="B222" s="35"/>
    </row>
    <row r="223" ht="15">
      <c r="B223" s="35"/>
    </row>
    <row r="224" ht="15">
      <c r="B224" s="35"/>
    </row>
    <row r="225" ht="15">
      <c r="B225" s="35"/>
    </row>
    <row r="226" ht="15">
      <c r="B226" s="35"/>
    </row>
    <row r="227" ht="15">
      <c r="B227" s="35"/>
    </row>
    <row r="228" ht="15">
      <c r="B228" s="35"/>
    </row>
    <row r="229" ht="15">
      <c r="B229" s="35"/>
    </row>
    <row r="230" ht="15">
      <c r="B230" s="35"/>
    </row>
    <row r="231" ht="15">
      <c r="B231" s="35"/>
    </row>
    <row r="232" ht="15">
      <c r="B232" s="35"/>
    </row>
    <row r="233" ht="15">
      <c r="B233" s="35"/>
    </row>
    <row r="234" ht="15">
      <c r="B234" s="35"/>
    </row>
    <row r="235" ht="15">
      <c r="B235" s="35"/>
    </row>
    <row r="236" ht="15">
      <c r="B236" s="35"/>
    </row>
    <row r="237" ht="15">
      <c r="B237" s="35"/>
    </row>
    <row r="238" ht="15">
      <c r="B238" s="35"/>
    </row>
    <row r="239" ht="15">
      <c r="B239" s="35"/>
    </row>
    <row r="240" ht="15">
      <c r="B240" s="35"/>
    </row>
    <row r="241" ht="15">
      <c r="B241" s="35"/>
    </row>
    <row r="242" ht="15">
      <c r="B242" s="35"/>
    </row>
    <row r="243" ht="15">
      <c r="B243" s="35"/>
    </row>
    <row r="244" ht="15">
      <c r="B244" s="35"/>
    </row>
    <row r="245" ht="15">
      <c r="B245" s="35"/>
    </row>
    <row r="246" ht="15">
      <c r="B246" s="35"/>
    </row>
    <row r="247" ht="15">
      <c r="B247" s="35"/>
    </row>
    <row r="248" ht="15">
      <c r="B248" s="35"/>
    </row>
    <row r="249" ht="15">
      <c r="B249" s="35"/>
    </row>
    <row r="250" ht="15">
      <c r="B250" s="35"/>
    </row>
    <row r="251" ht="15">
      <c r="B251" s="35"/>
    </row>
    <row r="252" ht="15">
      <c r="B252" s="35"/>
    </row>
    <row r="253" ht="15">
      <c r="B253" s="35"/>
    </row>
    <row r="254" ht="15">
      <c r="B254" s="35"/>
    </row>
    <row r="255" ht="15">
      <c r="B255" s="35"/>
    </row>
    <row r="256" ht="15">
      <c r="B256" s="35"/>
    </row>
    <row r="257" ht="15">
      <c r="B257" s="35"/>
    </row>
    <row r="258" ht="15">
      <c r="B258" s="35"/>
    </row>
    <row r="259" ht="15">
      <c r="B259" s="35"/>
    </row>
    <row r="260" ht="15">
      <c r="B260" s="35"/>
    </row>
    <row r="261" ht="15">
      <c r="B261" s="35"/>
    </row>
    <row r="262" ht="15">
      <c r="B262" s="35"/>
    </row>
    <row r="263" ht="15">
      <c r="B263" s="35"/>
    </row>
    <row r="264" ht="15">
      <c r="B264" s="35"/>
    </row>
    <row r="265" ht="15">
      <c r="B265" s="35"/>
    </row>
    <row r="266" ht="15">
      <c r="B266" s="35"/>
    </row>
    <row r="267" ht="15">
      <c r="B267" s="35"/>
    </row>
    <row r="268" ht="15">
      <c r="B268" s="35"/>
    </row>
    <row r="269" ht="15">
      <c r="B269" s="35"/>
    </row>
    <row r="270" ht="15">
      <c r="B270" s="35"/>
    </row>
    <row r="271" ht="15">
      <c r="B271" s="35"/>
    </row>
    <row r="272" ht="15">
      <c r="B272" s="35"/>
    </row>
    <row r="273" ht="15">
      <c r="B273" s="35"/>
    </row>
    <row r="274" ht="15">
      <c r="B274" s="35"/>
    </row>
    <row r="275" ht="15">
      <c r="B275" s="35"/>
    </row>
    <row r="276" ht="15">
      <c r="B276" s="35"/>
    </row>
    <row r="277" ht="15">
      <c r="B277" s="35"/>
    </row>
    <row r="278" ht="15">
      <c r="B278" s="35"/>
    </row>
    <row r="279" ht="15">
      <c r="B279" s="35"/>
    </row>
    <row r="280" ht="15">
      <c r="B280" s="35"/>
    </row>
    <row r="281" ht="15">
      <c r="B281" s="35"/>
    </row>
    <row r="282" ht="15">
      <c r="B282" s="35"/>
    </row>
    <row r="283" ht="15">
      <c r="B283" s="35"/>
    </row>
    <row r="284" ht="15">
      <c r="B284" s="35"/>
    </row>
    <row r="285" ht="15">
      <c r="B285" s="35"/>
    </row>
    <row r="286" ht="15">
      <c r="B286" s="35"/>
    </row>
    <row r="287" ht="15">
      <c r="B287" s="35"/>
    </row>
    <row r="288" ht="15">
      <c r="B288" s="35"/>
    </row>
    <row r="289" ht="15">
      <c r="B289" s="35"/>
    </row>
    <row r="290" ht="15">
      <c r="B290" s="35"/>
    </row>
    <row r="291" ht="15">
      <c r="B291" s="35"/>
    </row>
    <row r="292" ht="15">
      <c r="B292" s="35"/>
    </row>
    <row r="293" ht="15">
      <c r="B293" s="35"/>
    </row>
    <row r="294" ht="15">
      <c r="B294" s="35"/>
    </row>
    <row r="295" ht="15">
      <c r="B295" s="35"/>
    </row>
    <row r="296" ht="15">
      <c r="B296" s="35"/>
    </row>
    <row r="297" ht="15">
      <c r="B297" s="35"/>
    </row>
    <row r="298" ht="15">
      <c r="B298" s="35"/>
    </row>
    <row r="299" ht="15">
      <c r="B299" s="35"/>
    </row>
    <row r="300" ht="15">
      <c r="B300" s="35"/>
    </row>
    <row r="301" ht="15">
      <c r="B301" s="35"/>
    </row>
    <row r="302" ht="15">
      <c r="B302" s="35"/>
    </row>
    <row r="303" ht="15">
      <c r="B303" s="35"/>
    </row>
    <row r="304" ht="15">
      <c r="B304" s="35"/>
    </row>
    <row r="305" ht="15">
      <c r="B305" s="35"/>
    </row>
    <row r="306" ht="15">
      <c r="B306" s="35"/>
    </row>
    <row r="307" ht="15">
      <c r="B307" s="35"/>
    </row>
    <row r="308" ht="15">
      <c r="B308" s="35"/>
    </row>
    <row r="309" ht="15">
      <c r="B309" s="35"/>
    </row>
    <row r="310" ht="15">
      <c r="B310" s="35"/>
    </row>
    <row r="311" ht="15">
      <c r="B311" s="35"/>
    </row>
    <row r="312" ht="15">
      <c r="B312" s="35"/>
    </row>
    <row r="313" ht="15">
      <c r="B313" s="35"/>
    </row>
    <row r="314" ht="15">
      <c r="B314" s="35"/>
    </row>
    <row r="315" ht="15">
      <c r="B315" s="35"/>
    </row>
    <row r="316" ht="15">
      <c r="B316" s="35"/>
    </row>
    <row r="317" ht="15">
      <c r="B317" s="35"/>
    </row>
    <row r="318" ht="15">
      <c r="B318" s="35"/>
    </row>
    <row r="319" ht="15">
      <c r="B319" s="35"/>
    </row>
    <row r="320" ht="15">
      <c r="B320" s="35"/>
    </row>
    <row r="321" ht="15">
      <c r="B321" s="35"/>
    </row>
    <row r="322" ht="15">
      <c r="B322" s="35"/>
    </row>
    <row r="323" ht="15">
      <c r="B323" s="35"/>
    </row>
    <row r="324" ht="15">
      <c r="B324" s="35"/>
    </row>
    <row r="325" ht="15">
      <c r="B325" s="35"/>
    </row>
    <row r="326" ht="15">
      <c r="B326" s="35"/>
    </row>
    <row r="327" ht="15">
      <c r="B327" s="35"/>
    </row>
    <row r="328" ht="15">
      <c r="B328" s="35"/>
    </row>
    <row r="329" ht="15">
      <c r="B329" s="35"/>
    </row>
    <row r="330" ht="15">
      <c r="B330" s="35"/>
    </row>
    <row r="331" ht="15">
      <c r="B331" s="35"/>
    </row>
    <row r="332" ht="15">
      <c r="B332" s="35"/>
    </row>
    <row r="333" ht="15">
      <c r="B333" s="35"/>
    </row>
    <row r="334" ht="15">
      <c r="B334" s="35"/>
    </row>
    <row r="335" ht="15">
      <c r="B335" s="35"/>
    </row>
    <row r="336" ht="15">
      <c r="B336" s="35"/>
    </row>
    <row r="337" ht="15">
      <c r="B337" s="35"/>
    </row>
    <row r="338" ht="15">
      <c r="B338" s="35"/>
    </row>
    <row r="339" ht="15">
      <c r="B339" s="35"/>
    </row>
    <row r="340" ht="15">
      <c r="B340" s="35"/>
    </row>
    <row r="341" ht="15">
      <c r="B341" s="35"/>
    </row>
    <row r="342" ht="15">
      <c r="B342" s="35"/>
    </row>
    <row r="343" ht="15">
      <c r="B343" s="35"/>
    </row>
    <row r="344" ht="15">
      <c r="B344" s="35"/>
    </row>
    <row r="345" ht="15">
      <c r="B345" s="35"/>
    </row>
    <row r="346" ht="15">
      <c r="B346" s="35"/>
    </row>
    <row r="347" ht="15">
      <c r="B347" s="35"/>
    </row>
    <row r="348" ht="15">
      <c r="B348" s="35"/>
    </row>
    <row r="349" ht="15">
      <c r="B349" s="35"/>
    </row>
    <row r="350" ht="15">
      <c r="B350" s="35"/>
    </row>
    <row r="351" ht="15">
      <c r="B351" s="35"/>
    </row>
    <row r="352" ht="15">
      <c r="B352" s="35"/>
    </row>
    <row r="353" ht="15">
      <c r="B353" s="35"/>
    </row>
    <row r="354" ht="15">
      <c r="B354" s="35"/>
    </row>
    <row r="355" ht="15">
      <c r="B355" s="35"/>
    </row>
    <row r="356" ht="15">
      <c r="B356" s="35"/>
    </row>
    <row r="357" ht="15">
      <c r="B357" s="35"/>
    </row>
    <row r="358" ht="15">
      <c r="B358" s="35"/>
    </row>
    <row r="359" ht="15">
      <c r="B359" s="35"/>
    </row>
    <row r="360" ht="15">
      <c r="B360" s="35"/>
    </row>
    <row r="361" ht="15">
      <c r="B361" s="35"/>
    </row>
    <row r="362" ht="15">
      <c r="B362" s="35"/>
    </row>
    <row r="363" ht="15">
      <c r="B363" s="35"/>
    </row>
    <row r="364" ht="15">
      <c r="B364" s="35"/>
    </row>
    <row r="365" ht="15">
      <c r="B365" s="35"/>
    </row>
    <row r="366" ht="15">
      <c r="B366" s="35"/>
    </row>
    <row r="367" ht="15">
      <c r="B367" s="35"/>
    </row>
    <row r="368" ht="15">
      <c r="B368" s="35"/>
    </row>
    <row r="369" ht="15">
      <c r="B369" s="35"/>
    </row>
    <row r="370" ht="15">
      <c r="B370" s="35"/>
    </row>
    <row r="371" ht="15">
      <c r="B371" s="35"/>
    </row>
    <row r="372" ht="15">
      <c r="B372" s="35"/>
    </row>
    <row r="373" ht="15">
      <c r="B373" s="35"/>
    </row>
    <row r="374" ht="15">
      <c r="B374" s="35"/>
    </row>
    <row r="375" ht="15">
      <c r="B375" s="35"/>
    </row>
    <row r="376" ht="15">
      <c r="B376" s="35"/>
    </row>
    <row r="377" ht="15">
      <c r="B377" s="35"/>
    </row>
    <row r="378" ht="15">
      <c r="B378" s="35"/>
    </row>
    <row r="379" ht="15">
      <c r="B379" s="35"/>
    </row>
    <row r="380" ht="15">
      <c r="B380" s="35"/>
    </row>
    <row r="381" ht="15">
      <c r="B381" s="35"/>
    </row>
    <row r="382" ht="15">
      <c r="B382" s="35"/>
    </row>
    <row r="383" ht="15">
      <c r="B383" s="35"/>
    </row>
    <row r="384" ht="15">
      <c r="B384" s="35"/>
    </row>
    <row r="385" ht="15">
      <c r="B385" s="35"/>
    </row>
    <row r="386" ht="15">
      <c r="B386" s="35"/>
    </row>
    <row r="387" ht="15">
      <c r="B387" s="35"/>
    </row>
    <row r="388" ht="15">
      <c r="B388" s="35"/>
    </row>
    <row r="389" ht="15">
      <c r="B389" s="35"/>
    </row>
    <row r="390" ht="15">
      <c r="B390" s="35"/>
    </row>
    <row r="391" ht="15">
      <c r="B391" s="35"/>
    </row>
    <row r="392" ht="15">
      <c r="B392" s="35"/>
    </row>
    <row r="393" ht="15">
      <c r="B393" s="35"/>
    </row>
    <row r="394" ht="15">
      <c r="B394" s="35"/>
    </row>
    <row r="395" ht="15">
      <c r="B395" s="35"/>
    </row>
    <row r="396" ht="15">
      <c r="B396" s="35"/>
    </row>
    <row r="397" ht="15">
      <c r="B397" s="35"/>
    </row>
    <row r="398" ht="15">
      <c r="B398" s="35"/>
    </row>
    <row r="399" ht="15">
      <c r="B399" s="35"/>
    </row>
    <row r="400" ht="15">
      <c r="B400" s="35"/>
    </row>
    <row r="401" ht="15">
      <c r="B401" s="35"/>
    </row>
    <row r="402" ht="15">
      <c r="B402" s="35"/>
    </row>
    <row r="403" ht="15">
      <c r="B403" s="35"/>
    </row>
    <row r="404" ht="15">
      <c r="B404" s="35"/>
    </row>
    <row r="405" ht="15">
      <c r="B405" s="35"/>
    </row>
    <row r="406" ht="15">
      <c r="B406" s="35"/>
    </row>
    <row r="407" ht="15">
      <c r="B407" s="35"/>
    </row>
    <row r="408" ht="15">
      <c r="B408" s="35"/>
    </row>
    <row r="409" ht="15">
      <c r="B409" s="35"/>
    </row>
    <row r="410" ht="15">
      <c r="B410" s="35"/>
    </row>
    <row r="411" ht="15">
      <c r="B411" s="35"/>
    </row>
    <row r="412" ht="15">
      <c r="B412" s="35"/>
    </row>
    <row r="413" ht="15">
      <c r="B413" s="35"/>
    </row>
    <row r="414" ht="15">
      <c r="B414" s="35"/>
    </row>
    <row r="415" ht="15">
      <c r="B415" s="35"/>
    </row>
    <row r="416" ht="15">
      <c r="B416" s="35"/>
    </row>
    <row r="417" ht="15">
      <c r="B417" s="35"/>
    </row>
    <row r="418" ht="15">
      <c r="B418" s="35"/>
    </row>
    <row r="419" ht="15">
      <c r="B419" s="35"/>
    </row>
    <row r="420" ht="15">
      <c r="B420" s="35"/>
    </row>
    <row r="421" ht="15">
      <c r="B421" s="35"/>
    </row>
    <row r="422" ht="15">
      <c r="B422" s="35"/>
    </row>
    <row r="423" ht="15">
      <c r="B423" s="35"/>
    </row>
    <row r="424" ht="15">
      <c r="B424" s="35"/>
    </row>
    <row r="425" ht="15">
      <c r="B425" s="35"/>
    </row>
    <row r="426" ht="15">
      <c r="B426" s="35"/>
    </row>
    <row r="427" ht="15">
      <c r="B427" s="35"/>
    </row>
    <row r="428" ht="15">
      <c r="B428" s="35"/>
    </row>
    <row r="429" ht="15">
      <c r="B429" s="35"/>
    </row>
    <row r="430" ht="15">
      <c r="B430" s="35"/>
    </row>
    <row r="431" ht="15">
      <c r="B431" s="35"/>
    </row>
    <row r="432" ht="15">
      <c r="B432" s="35"/>
    </row>
    <row r="433" ht="15">
      <c r="B433" s="35"/>
    </row>
    <row r="434" ht="15">
      <c r="B434" s="35"/>
    </row>
    <row r="435" ht="15">
      <c r="B435" s="35"/>
    </row>
    <row r="436" ht="15">
      <c r="B436" s="35"/>
    </row>
    <row r="437" ht="15">
      <c r="B437" s="35"/>
    </row>
    <row r="438" ht="15">
      <c r="B438" s="35"/>
    </row>
    <row r="439" ht="15">
      <c r="B439" s="35"/>
    </row>
    <row r="440" ht="15">
      <c r="B440" s="35"/>
    </row>
    <row r="441" ht="15">
      <c r="B441" s="35"/>
    </row>
    <row r="442" ht="15">
      <c r="B442" s="35"/>
    </row>
    <row r="443" ht="15">
      <c r="B443" s="35"/>
    </row>
    <row r="444" ht="15">
      <c r="B444" s="35"/>
    </row>
    <row r="445" ht="15">
      <c r="B445" s="35"/>
    </row>
    <row r="446" ht="15">
      <c r="B446" s="35"/>
    </row>
    <row r="447" ht="15">
      <c r="B447" s="35"/>
    </row>
    <row r="448" ht="15">
      <c r="B448" s="35"/>
    </row>
    <row r="449" ht="15">
      <c r="B449" s="35"/>
    </row>
    <row r="450" ht="15">
      <c r="B450" s="35"/>
    </row>
    <row r="451" ht="15">
      <c r="B451" s="35"/>
    </row>
    <row r="452" ht="15">
      <c r="B452" s="35"/>
    </row>
    <row r="453" ht="15">
      <c r="B453" s="35"/>
    </row>
    <row r="454" ht="15">
      <c r="B454" s="35"/>
    </row>
    <row r="455" ht="15">
      <c r="B455" s="35"/>
    </row>
    <row r="456" ht="15">
      <c r="B456" s="35"/>
    </row>
    <row r="457" ht="15">
      <c r="B457" s="35"/>
    </row>
    <row r="458" ht="15">
      <c r="B458" s="35"/>
    </row>
    <row r="459" ht="15">
      <c r="B459" s="35"/>
    </row>
    <row r="460" ht="15">
      <c r="B460" s="35"/>
    </row>
    <row r="461" ht="15">
      <c r="B461" s="35"/>
    </row>
    <row r="462" ht="15">
      <c r="B462" s="35"/>
    </row>
    <row r="463" ht="15">
      <c r="B463" s="35"/>
    </row>
    <row r="464" ht="15">
      <c r="B464" s="35"/>
    </row>
    <row r="465" ht="15">
      <c r="B465" s="35"/>
    </row>
    <row r="466" ht="15">
      <c r="B466" s="35"/>
    </row>
    <row r="467" ht="15">
      <c r="B467" s="35"/>
    </row>
    <row r="468" ht="15">
      <c r="B468" s="35"/>
    </row>
    <row r="469" ht="15">
      <c r="B469" s="35"/>
    </row>
    <row r="470" ht="15">
      <c r="B470" s="35"/>
    </row>
    <row r="471" ht="15">
      <c r="B471" s="35"/>
    </row>
    <row r="472" ht="15">
      <c r="B472" s="35"/>
    </row>
    <row r="473" ht="15">
      <c r="B473" s="35"/>
    </row>
    <row r="474" ht="15">
      <c r="B474" s="35"/>
    </row>
    <row r="475" ht="15">
      <c r="B475" s="35"/>
    </row>
    <row r="476" ht="15">
      <c r="B476" s="35"/>
    </row>
  </sheetData>
  <sheetProtection/>
  <mergeCells count="27">
    <mergeCell ref="D1:F1"/>
    <mergeCell ref="A60:A65"/>
    <mergeCell ref="B143:F143"/>
    <mergeCell ref="A67:A71"/>
    <mergeCell ref="A79:A82"/>
    <mergeCell ref="A84:A86"/>
    <mergeCell ref="A87:A90"/>
    <mergeCell ref="A92:A97"/>
    <mergeCell ref="A116:A119"/>
    <mergeCell ref="A101:A105"/>
    <mergeCell ref="A98:A100"/>
    <mergeCell ref="A18:A22"/>
    <mergeCell ref="A23:A31"/>
    <mergeCell ref="A32:A38"/>
    <mergeCell ref="A48:A53"/>
    <mergeCell ref="A56:A59"/>
    <mergeCell ref="B135:E135"/>
    <mergeCell ref="C8:D8"/>
    <mergeCell ref="C9:D9"/>
    <mergeCell ref="C10:D10"/>
    <mergeCell ref="A2:F2"/>
    <mergeCell ref="A3:F3"/>
    <mergeCell ref="A6:C6"/>
    <mergeCell ref="A4:F4"/>
    <mergeCell ref="A5:F5"/>
    <mergeCell ref="A42:A47"/>
    <mergeCell ref="A54:A55"/>
  </mergeCells>
  <printOptions/>
  <pageMargins left="0.7" right="0.7" top="0.75" bottom="0.75" header="0.3" footer="0.3"/>
  <pageSetup horizontalDpi="600" verticalDpi="600" orientation="portrait" paperSize="9" r:id="rId1"/>
  <rowBreaks count="2" manualBreakCount="2">
    <brk id="142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</cp:lastModifiedBy>
  <cp:lastPrinted>2019-02-01T13:59:36Z</cp:lastPrinted>
  <dcterms:created xsi:type="dcterms:W3CDTF">2015-12-25T06:45:42Z</dcterms:created>
  <dcterms:modified xsi:type="dcterms:W3CDTF">2019-11-08T17:02:26Z</dcterms:modified>
  <cp:category/>
  <cp:version/>
  <cp:contentType/>
  <cp:contentStatus/>
</cp:coreProperties>
</file>